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8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з початку року" sheetId="12" r:id="rId12"/>
    <sheet name="уточнення планових показників" sheetId="13" r:id="rId13"/>
  </sheets>
  <externalReferences>
    <externalReference r:id="rId16"/>
    <externalReference r:id="rId17"/>
    <externalReference r:id="rId18"/>
  </externalReferences>
  <definedNames>
    <definedName name="_xlnm.Print_Area" localSheetId="11">'з початку року'!$A$1:$Q$45</definedName>
  </definedNames>
  <calcPr fullCalcOnLoad="1"/>
</workbook>
</file>

<file path=xl/sharedStrings.xml><?xml version="1.0" encoding="utf-8"?>
<sst xmlns="http://schemas.openxmlformats.org/spreadsheetml/2006/main" count="395" uniqueCount="124">
  <si>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</si>
  <si>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</si>
  <si>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</si>
  <si>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</si>
  <si>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</si>
  <si>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</si>
  <si>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</si>
  <si>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</si>
  <si>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</si>
  <si>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</si>
  <si>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</si>
  <si>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</si>
  <si>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</si>
  <si>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</si>
  <si>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</si>
  <si>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</si>
  <si>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</si>
  <si>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</si>
  <si>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</si>
  <si>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</si>
  <si>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</si>
  <si>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</si>
  <si>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</si>
  <si>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</si>
  <si>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</si>
  <si>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</si>
  <si>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</si>
  <si>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</si>
  <si>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</si>
  <si>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</si>
  <si>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</si>
  <si>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</si>
  <si>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</si>
  <si>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</si>
  <si>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</si>
  <si>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</si>
  <si>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</si>
  <si>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</si>
  <si>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</si>
  <si>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</si>
  <si>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</si>
  <si>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</si>
  <si>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</si>
  <si>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</si>
  <si>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</si>
  <si>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</si>
  <si>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</si>
  <si>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</si>
  <si>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</si>
  <si>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</si>
  <si>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</si>
  <si>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</si>
  <si>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</si>
  <si>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</si>
  <si>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</si>
  <si>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</si>
  <si>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</si>
  <si>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</si>
  <si>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</si>
  <si>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</si>
  <si>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</si>
  <si>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</si>
  <si>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</si>
  <si>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</si>
  <si>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</si>
  <si>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</si>
  <si>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</si>
  <si>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</si>
  <si>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</si>
  <si>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</si>
  <si>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</si>
  <si>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</si>
  <si>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</si>
  <si>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</si>
  <si>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</si>
  <si>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</si>
  <si>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</si>
  <si>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</si>
  <si>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</si>
  <si>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</si>
  <si>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</si>
  <si>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</si>
  <si>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</si>
  <si>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</si>
  <si>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</si>
  <si>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</si>
  <si>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</si>
  <si>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</si>
  <si>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</si>
  <si>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</si>
  <si>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</si>
  <si>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</si>
  <si>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</si>
  <si>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</si>
  <si>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</si>
  <si>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</si>
  <si>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</si>
  <si>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</si>
  <si>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</si>
  <si>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</si>
  <si>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</si>
  <si>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</si>
  <si>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 xml:space="preserve">станом на 01.09.2015 р. </t>
  </si>
  <si>
    <r>
      <t xml:space="preserve">станом на 01.09.2015р.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</si>
  <si>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</si>
  <si>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2015 року</t>
  </si>
  <si>
    <t xml:space="preserve">Динаміка надходжень до бюджету розвитку за вересень 2015 р. </t>
  </si>
  <si>
    <t>Аналіз планових показників надходжень до загального фонду міського бюджету  2015 рік</t>
  </si>
  <si>
    <t xml:space="preserve">станом на 01.10.2015 р. </t>
  </si>
  <si>
    <r>
      <t xml:space="preserve">станом на 01.10.2015р.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</si>
  <si>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2015 року</t>
  </si>
  <si>
    <t>Фактичні надходження (жовтень)</t>
  </si>
  <si>
    <t xml:space="preserve">Динаміка надходжень до бюджету розвитку за жовтень 2015 р. </t>
  </si>
  <si>
    <t xml:space="preserve">станом на 01.11. 2015 р. </t>
  </si>
  <si>
    <r>
      <t xml:space="preserve">станом на 01.11.2015р.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</si>
  <si>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2015 року</t>
  </si>
  <si>
    <t>Фактичні надходження (листопад)</t>
  </si>
  <si>
    <t xml:space="preserve">Динаміка надходжень до бюджету розвитку за листопад 2015 р. </t>
  </si>
  <si>
    <t>план на січень-листопад  2015р.</t>
  </si>
  <si>
    <t xml:space="preserve">станом на 05.11. 2015 р. </t>
  </si>
  <si>
    <r>
      <t xml:space="preserve">станом на 05.11.2015р.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</si>
  <si>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05.11.2015р.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</si>
  <si>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05.11.2015</t>
    </r>
    <r>
      <rPr>
        <sz val="10"/>
        <rFont val="Times New Roman"/>
        <family val="1"/>
      </rPr>
      <t xml:space="preserve"> (тис.грн.)</t>
    </r>
  </si>
  <si>
    <t>Зміни до  шомісячного розпису доходів станом на 05.11.2015р.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</si>
</sst>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185" fontId="12" fillId="0" borderId="31" xfId="0" applyNumberFormat="1" applyFont="1" applyBorder="1" applyAlignment="1">
      <alignment/>
    </xf>
    <xf numFmtId="185" fontId="12" fillId="0" borderId="31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0" fontId="7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6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185" fontId="12" fillId="0" borderId="41" xfId="0" applyNumberFormat="1" applyFont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12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185" fontId="7" fillId="0" borderId="4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0972188"/>
        <c:axId val="54531965"/>
      </c:lineChart>
      <c:catAx>
        <c:axId val="2097218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531965"/>
        <c:crosses val="autoZero"/>
        <c:auto val="0"/>
        <c:lblOffset val="100"/>
        <c:tickLblSkip val="1"/>
        <c:noMultiLvlLbl val="0"/>
      </c:catAx>
      <c:valAx>
        <c:axId val="5453196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97218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42278</c:v>
                </c:pt>
                <c:pt idx="1">
                  <c:v>42279</c:v>
                </c:pt>
                <c:pt idx="2">
                  <c:v>42282</c:v>
                </c:pt>
                <c:pt idx="3">
                  <c:v>42283</c:v>
                </c:pt>
                <c:pt idx="4">
                  <c:v>42284</c:v>
                </c:pt>
                <c:pt idx="5">
                  <c:v>42285</c:v>
                </c:pt>
                <c:pt idx="6">
                  <c:v>42286</c:v>
                </c:pt>
                <c:pt idx="7">
                  <c:v>42289</c:v>
                </c:pt>
                <c:pt idx="8">
                  <c:v>42290</c:v>
                </c:pt>
                <c:pt idx="9">
                  <c:v>42292</c:v>
                </c:pt>
                <c:pt idx="10">
                  <c:v>42293</c:v>
                </c:pt>
                <c:pt idx="11">
                  <c:v>42296</c:v>
                </c:pt>
                <c:pt idx="12">
                  <c:v>42297</c:v>
                </c:pt>
                <c:pt idx="13">
                  <c:v>42298</c:v>
                </c:pt>
                <c:pt idx="14">
                  <c:v>42299</c:v>
                </c:pt>
                <c:pt idx="15">
                  <c:v>42300</c:v>
                </c:pt>
                <c:pt idx="16">
                  <c:v>42303</c:v>
                </c:pt>
                <c:pt idx="17">
                  <c:v>42304</c:v>
                </c:pt>
                <c:pt idx="18">
                  <c:v>42305</c:v>
                </c:pt>
                <c:pt idx="19">
                  <c:v>42306</c:v>
                </c:pt>
                <c:pt idx="20">
                  <c:v>42307</c:v>
                </c:pt>
              </c:strCache>
            </c:strRef>
          </c:cat>
          <c:val>
            <c:numRef>
              <c:f>жовтень!$L$4:$L$24</c:f>
              <c:numCache>
                <c:ptCount val="21"/>
                <c:pt idx="0">
                  <c:v>4910.1</c:v>
                </c:pt>
                <c:pt idx="1">
                  <c:v>1663</c:v>
                </c:pt>
                <c:pt idx="2">
                  <c:v>1829.1</c:v>
                </c:pt>
                <c:pt idx="3">
                  <c:v>1905.5</c:v>
                </c:pt>
                <c:pt idx="4">
                  <c:v>4827.5</c:v>
                </c:pt>
                <c:pt idx="5">
                  <c:v>1539.8</c:v>
                </c:pt>
                <c:pt idx="6">
                  <c:v>1843.8</c:v>
                </c:pt>
                <c:pt idx="7">
                  <c:v>1284.6</c:v>
                </c:pt>
                <c:pt idx="8">
                  <c:v>2189.1</c:v>
                </c:pt>
                <c:pt idx="9">
                  <c:v>3739.5</c:v>
                </c:pt>
                <c:pt idx="10">
                  <c:v>3408.4</c:v>
                </c:pt>
                <c:pt idx="11">
                  <c:v>2642.9</c:v>
                </c:pt>
                <c:pt idx="12">
                  <c:v>2797.7</c:v>
                </c:pt>
                <c:pt idx="13">
                  <c:v>1828.7</c:v>
                </c:pt>
                <c:pt idx="14">
                  <c:v>3547.2</c:v>
                </c:pt>
                <c:pt idx="15">
                  <c:v>3534.5</c:v>
                </c:pt>
                <c:pt idx="16">
                  <c:v>2951.6</c:v>
                </c:pt>
                <c:pt idx="17">
                  <c:v>4425.45</c:v>
                </c:pt>
                <c:pt idx="18">
                  <c:v>4690.4</c:v>
                </c:pt>
                <c:pt idx="19">
                  <c:v>6844.5</c:v>
                </c:pt>
                <c:pt idx="20">
                  <c:v>6147.1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42278</c:v>
                </c:pt>
                <c:pt idx="1">
                  <c:v>42279</c:v>
                </c:pt>
                <c:pt idx="2">
                  <c:v>42282</c:v>
                </c:pt>
                <c:pt idx="3">
                  <c:v>42283</c:v>
                </c:pt>
                <c:pt idx="4">
                  <c:v>42284</c:v>
                </c:pt>
                <c:pt idx="5">
                  <c:v>42285</c:v>
                </c:pt>
                <c:pt idx="6">
                  <c:v>42286</c:v>
                </c:pt>
                <c:pt idx="7">
                  <c:v>42289</c:v>
                </c:pt>
                <c:pt idx="8">
                  <c:v>42290</c:v>
                </c:pt>
                <c:pt idx="9">
                  <c:v>42292</c:v>
                </c:pt>
                <c:pt idx="10">
                  <c:v>42293</c:v>
                </c:pt>
                <c:pt idx="11">
                  <c:v>42296</c:v>
                </c:pt>
                <c:pt idx="12">
                  <c:v>42297</c:v>
                </c:pt>
                <c:pt idx="13">
                  <c:v>42298</c:v>
                </c:pt>
                <c:pt idx="14">
                  <c:v>42299</c:v>
                </c:pt>
                <c:pt idx="15">
                  <c:v>42300</c:v>
                </c:pt>
                <c:pt idx="16">
                  <c:v>42303</c:v>
                </c:pt>
                <c:pt idx="17">
                  <c:v>42304</c:v>
                </c:pt>
                <c:pt idx="18">
                  <c:v>42305</c:v>
                </c:pt>
                <c:pt idx="19">
                  <c:v>42306</c:v>
                </c:pt>
                <c:pt idx="20">
                  <c:v>42307</c:v>
                </c:pt>
              </c:strCache>
            </c:strRef>
          </c:cat>
          <c:val>
            <c:numRef>
              <c:f>жовтень!$O$4:$O$24</c:f>
              <c:numCache>
                <c:ptCount val="21"/>
                <c:pt idx="0">
                  <c:v>3120.1674999999996</c:v>
                </c:pt>
                <c:pt idx="1">
                  <c:v>3120.2</c:v>
                </c:pt>
                <c:pt idx="2">
                  <c:v>3120.2</c:v>
                </c:pt>
                <c:pt idx="3">
                  <c:v>3120.2</c:v>
                </c:pt>
                <c:pt idx="4">
                  <c:v>3120.2</c:v>
                </c:pt>
                <c:pt idx="5">
                  <c:v>3120.2</c:v>
                </c:pt>
                <c:pt idx="6">
                  <c:v>3120.2</c:v>
                </c:pt>
                <c:pt idx="7">
                  <c:v>3120.2</c:v>
                </c:pt>
                <c:pt idx="8">
                  <c:v>3120.2</c:v>
                </c:pt>
                <c:pt idx="9">
                  <c:v>3120.2</c:v>
                </c:pt>
                <c:pt idx="10">
                  <c:v>3120.2</c:v>
                </c:pt>
                <c:pt idx="11">
                  <c:v>3120.2</c:v>
                </c:pt>
                <c:pt idx="12">
                  <c:v>3120.2</c:v>
                </c:pt>
                <c:pt idx="13">
                  <c:v>3120.2</c:v>
                </c:pt>
                <c:pt idx="14">
                  <c:v>3120.2</c:v>
                </c:pt>
                <c:pt idx="15">
                  <c:v>3120.2</c:v>
                </c:pt>
                <c:pt idx="16">
                  <c:v>3120.2</c:v>
                </c:pt>
                <c:pt idx="17">
                  <c:v>3120.2</c:v>
                </c:pt>
                <c:pt idx="18">
                  <c:v>3120.2</c:v>
                </c:pt>
                <c:pt idx="19">
                  <c:v>3120.2</c:v>
                </c:pt>
                <c:pt idx="20">
                  <c:v>3120.2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42278</c:v>
                </c:pt>
                <c:pt idx="1">
                  <c:v>42279</c:v>
                </c:pt>
                <c:pt idx="2">
                  <c:v>42282</c:v>
                </c:pt>
                <c:pt idx="3">
                  <c:v>42283</c:v>
                </c:pt>
                <c:pt idx="4">
                  <c:v>42284</c:v>
                </c:pt>
                <c:pt idx="5">
                  <c:v>42285</c:v>
                </c:pt>
                <c:pt idx="6">
                  <c:v>42286</c:v>
                </c:pt>
                <c:pt idx="7">
                  <c:v>42289</c:v>
                </c:pt>
                <c:pt idx="8">
                  <c:v>42290</c:v>
                </c:pt>
                <c:pt idx="9">
                  <c:v>42292</c:v>
                </c:pt>
                <c:pt idx="10">
                  <c:v>42293</c:v>
                </c:pt>
                <c:pt idx="11">
                  <c:v>42296</c:v>
                </c:pt>
                <c:pt idx="12">
                  <c:v>42297</c:v>
                </c:pt>
                <c:pt idx="13">
                  <c:v>42298</c:v>
                </c:pt>
                <c:pt idx="14">
                  <c:v>42299</c:v>
                </c:pt>
                <c:pt idx="15">
                  <c:v>42300</c:v>
                </c:pt>
                <c:pt idx="16">
                  <c:v>42303</c:v>
                </c:pt>
                <c:pt idx="17">
                  <c:v>42304</c:v>
                </c:pt>
                <c:pt idx="18">
                  <c:v>42305</c:v>
                </c:pt>
                <c:pt idx="19">
                  <c:v>42306</c:v>
                </c:pt>
                <c:pt idx="20">
                  <c:v>42307</c:v>
                </c:pt>
              </c:strCache>
            </c:strRef>
          </c:cat>
          <c:val>
            <c:numRef>
              <c:f>жовтень!$M$4:$M$24</c:f>
              <c:numCache>
                <c:ptCount val="21"/>
                <c:pt idx="0">
                  <c:v>4700</c:v>
                </c:pt>
                <c:pt idx="1">
                  <c:v>1620</c:v>
                </c:pt>
                <c:pt idx="2">
                  <c:v>1870</c:v>
                </c:pt>
                <c:pt idx="3">
                  <c:v>3530</c:v>
                </c:pt>
                <c:pt idx="4">
                  <c:v>3460</c:v>
                </c:pt>
                <c:pt idx="5">
                  <c:v>1300</c:v>
                </c:pt>
                <c:pt idx="6">
                  <c:v>1550</c:v>
                </c:pt>
                <c:pt idx="7">
                  <c:v>2150</c:v>
                </c:pt>
                <c:pt idx="8">
                  <c:v>2200</c:v>
                </c:pt>
                <c:pt idx="9">
                  <c:v>4500</c:v>
                </c:pt>
                <c:pt idx="10">
                  <c:v>1700</c:v>
                </c:pt>
                <c:pt idx="11">
                  <c:v>1650</c:v>
                </c:pt>
                <c:pt idx="12">
                  <c:v>2300</c:v>
                </c:pt>
                <c:pt idx="13">
                  <c:v>2600</c:v>
                </c:pt>
                <c:pt idx="14">
                  <c:v>3600</c:v>
                </c:pt>
                <c:pt idx="15">
                  <c:v>2100</c:v>
                </c:pt>
                <c:pt idx="16">
                  <c:v>2500</c:v>
                </c:pt>
                <c:pt idx="17">
                  <c:v>2700</c:v>
                </c:pt>
                <c:pt idx="18">
                  <c:v>2800</c:v>
                </c:pt>
                <c:pt idx="19">
                  <c:v>6200</c:v>
                </c:pt>
                <c:pt idx="20">
                  <c:v>6561.9</c:v>
                </c:pt>
              </c:numCache>
            </c:numRef>
          </c:val>
          <c:smooth val="1"/>
        </c:ser>
        <c:marker val="1"/>
        <c:axId val="51708470"/>
        <c:axId val="62723047"/>
      </c:lineChart>
      <c:catAx>
        <c:axId val="5170847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723047"/>
        <c:crosses val="autoZero"/>
        <c:auto val="0"/>
        <c:lblOffset val="100"/>
        <c:tickLblSkip val="1"/>
        <c:noMultiLvlLbl val="0"/>
      </c:catAx>
      <c:valAx>
        <c:axId val="62723047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70847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1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225"/>
          <c:h val="0.943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листопад!$L$4:$L$6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листопад!$M$4:$M$24</c:f>
              <c:numCache/>
            </c:numRef>
          </c:val>
          <c:smooth val="1"/>
        </c:ser>
        <c:marker val="1"/>
        <c:axId val="27636512"/>
        <c:axId val="47402017"/>
      </c:lineChart>
      <c:catAx>
        <c:axId val="276365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402017"/>
        <c:crosses val="autoZero"/>
        <c:auto val="0"/>
        <c:lblOffset val="100"/>
        <c:tickLblSkip val="1"/>
        <c:noMultiLvlLbl val="0"/>
      </c:catAx>
      <c:valAx>
        <c:axId val="47402017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63651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167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05.11.2015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1665"/>
          <c:w val="0.955"/>
          <c:h val="0.833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січень-листопад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23964970"/>
        <c:axId val="14358139"/>
      </c:bar3DChart>
      <c:catAx>
        <c:axId val="23964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4358139"/>
        <c:crosses val="autoZero"/>
        <c:auto val="1"/>
        <c:lblOffset val="100"/>
        <c:tickLblSkip val="1"/>
        <c:noMultiLvlLbl val="0"/>
      </c:catAx>
      <c:valAx>
        <c:axId val="14358139"/>
        <c:scaling>
          <c:orientation val="minMax"/>
          <c:max val="3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964970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62114388"/>
        <c:axId val="22158581"/>
      </c:barChart>
      <c:catAx>
        <c:axId val="62114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158581"/>
        <c:crosses val="autoZero"/>
        <c:auto val="1"/>
        <c:lblOffset val="100"/>
        <c:tickLblSkip val="1"/>
        <c:noMultiLvlLbl val="0"/>
      </c:catAx>
      <c:valAx>
        <c:axId val="22158581"/>
        <c:scaling>
          <c:orientation val="minMax"/>
          <c:max val="2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114388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86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65209502"/>
        <c:axId val="50014607"/>
      </c:barChart>
      <c:catAx>
        <c:axId val="65209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014607"/>
        <c:crosses val="autoZero"/>
        <c:auto val="1"/>
        <c:lblOffset val="100"/>
        <c:tickLblSkip val="1"/>
        <c:noMultiLvlLbl val="0"/>
      </c:catAx>
      <c:valAx>
        <c:axId val="50014607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209502"/>
        <c:crossesAt val="1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січень-листопад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47478280"/>
        <c:axId val="24651337"/>
      </c:barChart>
      <c:catAx>
        <c:axId val="47478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51337"/>
        <c:crossesAt val="0"/>
        <c:auto val="1"/>
        <c:lblOffset val="100"/>
        <c:tickLblSkip val="1"/>
        <c:noMultiLvlLbl val="0"/>
      </c:catAx>
      <c:valAx>
        <c:axId val="24651337"/>
        <c:scaling>
          <c:orientation val="minMax"/>
          <c:max val="8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78280"/>
        <c:crossesAt val="1"/>
        <c:crossBetween val="between"/>
        <c:dispUnits/>
        <c:majorUnit val="10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1025638"/>
        <c:axId val="55013015"/>
      </c:lineChart>
      <c:catAx>
        <c:axId val="210256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013015"/>
        <c:crosses val="autoZero"/>
        <c:auto val="0"/>
        <c:lblOffset val="100"/>
        <c:tickLblSkip val="1"/>
        <c:noMultiLvlLbl val="0"/>
      </c:catAx>
      <c:valAx>
        <c:axId val="5501301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02563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25355088"/>
        <c:axId val="26869201"/>
      </c:lineChart>
      <c:catAx>
        <c:axId val="2535508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869201"/>
        <c:crosses val="autoZero"/>
        <c:auto val="0"/>
        <c:lblOffset val="100"/>
        <c:tickLblSkip val="1"/>
        <c:noMultiLvlLbl val="0"/>
      </c:catAx>
      <c:valAx>
        <c:axId val="26869201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35508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40496218"/>
        <c:axId val="28921643"/>
      </c:lineChart>
      <c:catAx>
        <c:axId val="404962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21643"/>
        <c:crosses val="autoZero"/>
        <c:auto val="0"/>
        <c:lblOffset val="100"/>
        <c:tickLblSkip val="1"/>
        <c:noMultiLvlLbl val="0"/>
      </c:catAx>
      <c:valAx>
        <c:axId val="28921643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49621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58968196"/>
        <c:axId val="60951717"/>
      </c:lineChart>
      <c:catAx>
        <c:axId val="5896819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951717"/>
        <c:crosses val="autoZero"/>
        <c:auto val="0"/>
        <c:lblOffset val="100"/>
        <c:tickLblSkip val="1"/>
        <c:noMultiLvlLbl val="0"/>
      </c:catAx>
      <c:valAx>
        <c:axId val="60951717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96819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1694542"/>
        <c:axId val="38142015"/>
      </c:lineChart>
      <c:catAx>
        <c:axId val="1169454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142015"/>
        <c:crosses val="autoZero"/>
        <c:auto val="0"/>
        <c:lblOffset val="100"/>
        <c:tickLblSkip val="1"/>
        <c:noMultiLvlLbl val="0"/>
      </c:catAx>
      <c:valAx>
        <c:axId val="38142015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69454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липень!$L$4:$L$26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липень!$O$4:$O$26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7733816"/>
        <c:axId val="2495481"/>
      </c:lineChart>
      <c:catAx>
        <c:axId val="773381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95481"/>
        <c:crosses val="autoZero"/>
        <c:auto val="0"/>
        <c:lblOffset val="100"/>
        <c:tickLblSkip val="1"/>
        <c:noMultiLvlLbl val="0"/>
      </c:catAx>
      <c:valAx>
        <c:axId val="2495481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73381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2459330"/>
        <c:axId val="807379"/>
      </c:lineChart>
      <c:catAx>
        <c:axId val="2245933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07379"/>
        <c:crosses val="autoZero"/>
        <c:auto val="0"/>
        <c:lblOffset val="100"/>
        <c:tickLblSkip val="1"/>
        <c:noMultiLvlLbl val="0"/>
      </c:catAx>
      <c:valAx>
        <c:axId val="807379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459330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вересень!$L$4:$L$25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вересень!$O$4:$O$25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7266412"/>
        <c:axId val="65397709"/>
      </c:lineChart>
      <c:catAx>
        <c:axId val="72664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397709"/>
        <c:crosses val="autoZero"/>
        <c:auto val="0"/>
        <c:lblOffset val="100"/>
        <c:tickLblSkip val="1"/>
        <c:noMultiLvlLbl val="0"/>
      </c:catAx>
      <c:valAx>
        <c:axId val="65397709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26641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175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січень-листопад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05.11.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574 911,9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588 982,0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січень-листопад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- 27 521,8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листопад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38 814,5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листопад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+ 14 973,1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7532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67532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67627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14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3">
          <cell r="D83">
            <v>257.30632</v>
          </cell>
        </row>
      </sheetData>
      <sheetData sheetId="2">
        <row r="83">
          <cell r="D83">
            <v>1507.10082</v>
          </cell>
        </row>
      </sheetData>
      <sheetData sheetId="3">
        <row r="83">
          <cell r="D83">
            <v>2162.07</v>
          </cell>
        </row>
      </sheetData>
      <sheetData sheetId="4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5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6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7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9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11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надх"/>
      <sheetName val="залишки  (2)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пайова 2013-2015 10 міс"/>
      <sheetName val="Фонтан Сіті"/>
    </sheetNames>
    <sheetDataSet>
      <sheetData sheetId="16">
        <row r="6">
          <cell r="K6">
            <v>147568826.62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8" t="s">
        <v>50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  <c r="M1" s="1"/>
      <c r="N1" s="111" t="s">
        <v>51</v>
      </c>
      <c r="O1" s="107"/>
      <c r="P1" s="107"/>
      <c r="Q1" s="107"/>
      <c r="R1" s="107"/>
      <c r="S1" s="112"/>
    </row>
    <row r="2" spans="1:19" ht="16.5" thickBot="1">
      <c r="A2" s="113" t="s">
        <v>56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52</v>
      </c>
      <c r="O2" s="117"/>
      <c r="P2" s="117"/>
      <c r="Q2" s="117"/>
      <c r="R2" s="117"/>
      <c r="S2" s="118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43</v>
      </c>
      <c r="K3" s="40" t="s">
        <v>44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42</v>
      </c>
      <c r="R3" s="33" t="s">
        <v>48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21" t="s">
        <v>37</v>
      </c>
      <c r="O27" s="121"/>
      <c r="P27" s="121"/>
      <c r="Q27" s="121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22" t="s">
        <v>31</v>
      </c>
      <c r="O28" s="122"/>
      <c r="P28" s="122"/>
      <c r="Q28" s="122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9">
        <v>42036</v>
      </c>
      <c r="O29" s="123">
        <f>'[1]січень '!$D$142</f>
        <v>132375.63</v>
      </c>
      <c r="P29" s="123"/>
      <c r="Q29" s="123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20"/>
      <c r="O30" s="123"/>
      <c r="P30" s="123"/>
      <c r="Q30" s="123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45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4" t="s">
        <v>46</v>
      </c>
      <c r="P32" s="125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6" t="s">
        <v>47</v>
      </c>
      <c r="P33" s="126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7" t="s">
        <v>49</v>
      </c>
      <c r="P34" s="128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21" t="s">
        <v>32</v>
      </c>
      <c r="O37" s="121"/>
      <c r="P37" s="121"/>
      <c r="Q37" s="121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30" t="s">
        <v>33</v>
      </c>
      <c r="O38" s="130"/>
      <c r="P38" s="130"/>
      <c r="Q38" s="130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9">
        <v>42036</v>
      </c>
      <c r="O39" s="129">
        <v>0</v>
      </c>
      <c r="P39" s="129"/>
      <c r="Q39" s="129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20"/>
      <c r="O40" s="129"/>
      <c r="P40" s="129"/>
      <c r="Q40" s="129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3" sqref="Q4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110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112</v>
      </c>
      <c r="Q1" s="107"/>
      <c r="R1" s="107"/>
      <c r="S1" s="107"/>
      <c r="T1" s="107"/>
      <c r="U1" s="112"/>
    </row>
    <row r="2" spans="1:21" ht="16.5" thickBot="1">
      <c r="A2" s="113" t="s">
        <v>113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114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111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42278</v>
      </c>
      <c r="B4" s="41">
        <v>294.7</v>
      </c>
      <c r="C4" s="60">
        <v>0.2</v>
      </c>
      <c r="D4" s="47">
        <v>6.7</v>
      </c>
      <c r="E4" s="41">
        <v>25.3</v>
      </c>
      <c r="F4" s="45">
        <v>236.6</v>
      </c>
      <c r="G4" s="3">
        <v>0</v>
      </c>
      <c r="H4" s="3">
        <v>21.1</v>
      </c>
      <c r="I4" s="3">
        <v>0</v>
      </c>
      <c r="J4" s="3">
        <v>4.4</v>
      </c>
      <c r="K4" s="41">
        <f aca="true" t="shared" si="0" ref="K4:K24">L4-B4-C4-D4-E4-F4-G4-H4-I4-J4</f>
        <v>4321.1</v>
      </c>
      <c r="L4" s="41">
        <v>4910.1</v>
      </c>
      <c r="M4" s="41">
        <v>4700</v>
      </c>
      <c r="N4" s="4">
        <f aca="true" t="shared" si="1" ref="N4:N25">L4/M4</f>
        <v>1.0447021276595745</v>
      </c>
      <c r="O4" s="2">
        <f>AVERAGE(L4:L23)</f>
        <v>3120.1674999999996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42279</v>
      </c>
      <c r="B5" s="41">
        <v>673.8</v>
      </c>
      <c r="C5" s="60">
        <v>0</v>
      </c>
      <c r="D5" s="47">
        <v>14.1</v>
      </c>
      <c r="E5" s="41">
        <v>71.8</v>
      </c>
      <c r="F5" s="48">
        <v>130.7</v>
      </c>
      <c r="G5" s="3">
        <v>0</v>
      </c>
      <c r="H5" s="3">
        <v>19.3</v>
      </c>
      <c r="I5" s="3">
        <v>707.7</v>
      </c>
      <c r="J5" s="3">
        <v>2.6</v>
      </c>
      <c r="K5" s="41">
        <f t="shared" si="0"/>
        <v>43.000000000000135</v>
      </c>
      <c r="L5" s="41">
        <v>1663</v>
      </c>
      <c r="M5" s="41">
        <v>1620</v>
      </c>
      <c r="N5" s="4">
        <f t="shared" si="1"/>
        <v>1.0265432098765432</v>
      </c>
      <c r="O5" s="2">
        <v>3120.2</v>
      </c>
      <c r="P5" s="104">
        <v>0</v>
      </c>
      <c r="Q5" s="47">
        <v>0</v>
      </c>
      <c r="R5" s="53">
        <v>0</v>
      </c>
      <c r="S5" s="135">
        <v>7494.4</v>
      </c>
      <c r="T5" s="136"/>
      <c r="U5" s="34">
        <f aca="true" t="shared" si="2" ref="U5:U24">P5+Q5+S5+R5+T5</f>
        <v>7494.4</v>
      </c>
    </row>
    <row r="6" spans="1:21" ht="12.75">
      <c r="A6" s="12">
        <v>42282</v>
      </c>
      <c r="B6" s="41">
        <v>1478.1</v>
      </c>
      <c r="C6" s="60">
        <v>4</v>
      </c>
      <c r="D6" s="50">
        <v>24.5</v>
      </c>
      <c r="E6" s="41">
        <v>59.4</v>
      </c>
      <c r="F6" s="51">
        <v>210.1</v>
      </c>
      <c r="G6" s="3">
        <v>0.5</v>
      </c>
      <c r="H6" s="3">
        <v>28.2</v>
      </c>
      <c r="I6" s="3">
        <v>0</v>
      </c>
      <c r="J6" s="3">
        <v>2.5</v>
      </c>
      <c r="K6" s="41">
        <f t="shared" si="0"/>
        <v>21.80000000000003</v>
      </c>
      <c r="L6" s="41">
        <v>1829.1</v>
      </c>
      <c r="M6" s="41">
        <v>1870</v>
      </c>
      <c r="N6" s="4">
        <f t="shared" si="1"/>
        <v>0.9781283422459892</v>
      </c>
      <c r="O6" s="2">
        <v>3120.2</v>
      </c>
      <c r="P6" s="105">
        <v>0</v>
      </c>
      <c r="Q6" s="50">
        <v>0</v>
      </c>
      <c r="R6" s="106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42283</v>
      </c>
      <c r="B7" s="41">
        <v>1329.8</v>
      </c>
      <c r="C7" s="60">
        <v>4.8</v>
      </c>
      <c r="D7" s="47">
        <v>4.3</v>
      </c>
      <c r="E7" s="41">
        <v>85.3</v>
      </c>
      <c r="F7" s="48">
        <v>360.1</v>
      </c>
      <c r="G7" s="3">
        <v>0.1</v>
      </c>
      <c r="H7" s="3">
        <v>14.6</v>
      </c>
      <c r="I7" s="3">
        <v>0</v>
      </c>
      <c r="J7" s="3">
        <v>9.1</v>
      </c>
      <c r="K7" s="41">
        <f t="shared" si="0"/>
        <v>97.40000000000012</v>
      </c>
      <c r="L7" s="41">
        <v>1905.5</v>
      </c>
      <c r="M7" s="41">
        <v>3530</v>
      </c>
      <c r="N7" s="4">
        <f t="shared" si="1"/>
        <v>0.5398016997167139</v>
      </c>
      <c r="O7" s="2">
        <v>3120.2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42284</v>
      </c>
      <c r="B8" s="41">
        <v>4110.8</v>
      </c>
      <c r="C8" s="96">
        <v>10.9</v>
      </c>
      <c r="D8" s="3">
        <v>43.6</v>
      </c>
      <c r="E8" s="3">
        <v>164.4</v>
      </c>
      <c r="F8" s="41">
        <v>421.8</v>
      </c>
      <c r="G8" s="3">
        <v>0</v>
      </c>
      <c r="H8" s="3">
        <v>23.1</v>
      </c>
      <c r="I8" s="3">
        <v>0</v>
      </c>
      <c r="J8" s="3">
        <v>21.2</v>
      </c>
      <c r="K8" s="41">
        <f t="shared" si="0"/>
        <v>31.69999999999983</v>
      </c>
      <c r="L8" s="41">
        <v>4827.5</v>
      </c>
      <c r="M8" s="41">
        <v>3460</v>
      </c>
      <c r="N8" s="4">
        <f t="shared" si="1"/>
        <v>1.3952312138728324</v>
      </c>
      <c r="O8" s="2">
        <v>3120.2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42285</v>
      </c>
      <c r="B9" s="41">
        <v>884</v>
      </c>
      <c r="C9" s="96">
        <v>3.9</v>
      </c>
      <c r="D9" s="3">
        <v>41.6</v>
      </c>
      <c r="E9" s="3">
        <v>112.8</v>
      </c>
      <c r="F9" s="41">
        <v>409.3</v>
      </c>
      <c r="G9" s="3">
        <v>0.4</v>
      </c>
      <c r="H9" s="3">
        <v>17.5</v>
      </c>
      <c r="I9" s="3">
        <v>0</v>
      </c>
      <c r="J9" s="3">
        <v>1.9</v>
      </c>
      <c r="K9" s="41">
        <f t="shared" si="0"/>
        <v>68.39999999999992</v>
      </c>
      <c r="L9" s="41">
        <v>1539.8</v>
      </c>
      <c r="M9" s="41">
        <v>1300</v>
      </c>
      <c r="N9" s="4">
        <f t="shared" si="1"/>
        <v>1.1844615384615385</v>
      </c>
      <c r="O9" s="2">
        <v>3120.2</v>
      </c>
      <c r="P9" s="104">
        <v>0</v>
      </c>
      <c r="Q9" s="47">
        <v>0</v>
      </c>
      <c r="R9" s="52">
        <v>0</v>
      </c>
      <c r="S9" s="135">
        <v>700</v>
      </c>
      <c r="T9" s="136"/>
      <c r="U9" s="34">
        <f t="shared" si="2"/>
        <v>700</v>
      </c>
    </row>
    <row r="10" spans="1:21" ht="12.75">
      <c r="A10" s="12">
        <v>42286</v>
      </c>
      <c r="B10" s="41">
        <v>747</v>
      </c>
      <c r="C10" s="96">
        <v>61.4</v>
      </c>
      <c r="D10" s="3">
        <v>78.9</v>
      </c>
      <c r="E10" s="3">
        <v>99.6</v>
      </c>
      <c r="F10" s="41">
        <v>696.1</v>
      </c>
      <c r="G10" s="3">
        <v>0.1</v>
      </c>
      <c r="H10" s="3">
        <v>22.7</v>
      </c>
      <c r="I10" s="3">
        <v>0</v>
      </c>
      <c r="J10" s="3">
        <v>80</v>
      </c>
      <c r="K10" s="41">
        <f t="shared" si="0"/>
        <v>57.99999999999986</v>
      </c>
      <c r="L10" s="41">
        <v>1843.8</v>
      </c>
      <c r="M10" s="55">
        <v>1550</v>
      </c>
      <c r="N10" s="4">
        <f t="shared" si="1"/>
        <v>1.1895483870967742</v>
      </c>
      <c r="O10" s="2">
        <v>3120.2</v>
      </c>
      <c r="P10" s="104">
        <v>2510</v>
      </c>
      <c r="Q10" s="47">
        <v>0</v>
      </c>
      <c r="R10" s="53">
        <v>0</v>
      </c>
      <c r="S10" s="135">
        <v>880</v>
      </c>
      <c r="T10" s="136"/>
      <c r="U10" s="34">
        <f t="shared" si="2"/>
        <v>3390</v>
      </c>
    </row>
    <row r="11" spans="1:21" ht="12.75">
      <c r="A11" s="12">
        <v>42289</v>
      </c>
      <c r="B11" s="41">
        <v>588</v>
      </c>
      <c r="C11" s="96">
        <v>7.9</v>
      </c>
      <c r="D11" s="3">
        <v>121.3</v>
      </c>
      <c r="E11" s="3">
        <v>141.3</v>
      </c>
      <c r="F11" s="41">
        <v>348.6</v>
      </c>
      <c r="G11" s="3">
        <v>0</v>
      </c>
      <c r="H11" s="3">
        <v>25.6</v>
      </c>
      <c r="I11" s="3">
        <v>0</v>
      </c>
      <c r="J11" s="3">
        <v>2.9</v>
      </c>
      <c r="K11" s="41">
        <f t="shared" si="0"/>
        <v>48.99999999999994</v>
      </c>
      <c r="L11" s="41">
        <v>1284.6</v>
      </c>
      <c r="M11" s="41">
        <v>2150</v>
      </c>
      <c r="N11" s="4">
        <f t="shared" si="1"/>
        <v>0.5974883720930232</v>
      </c>
      <c r="O11" s="2">
        <v>3120.2</v>
      </c>
      <c r="P11" s="104">
        <v>0</v>
      </c>
      <c r="Q11" s="47">
        <v>0</v>
      </c>
      <c r="R11" s="53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42290</v>
      </c>
      <c r="B12" s="41">
        <v>1231.1</v>
      </c>
      <c r="C12" s="96">
        <v>54.1</v>
      </c>
      <c r="D12" s="3">
        <v>60.5</v>
      </c>
      <c r="E12" s="3">
        <v>150.9</v>
      </c>
      <c r="F12" s="41">
        <v>543.2</v>
      </c>
      <c r="G12" s="3">
        <v>0.1</v>
      </c>
      <c r="H12" s="3">
        <v>16.3</v>
      </c>
      <c r="I12" s="3">
        <v>0</v>
      </c>
      <c r="J12" s="3">
        <v>78.7</v>
      </c>
      <c r="K12" s="41">
        <f t="shared" si="0"/>
        <v>54.199999999999946</v>
      </c>
      <c r="L12" s="41">
        <v>2189.1</v>
      </c>
      <c r="M12" s="41">
        <v>2200</v>
      </c>
      <c r="N12" s="4">
        <f t="shared" si="1"/>
        <v>0.9950454545454545</v>
      </c>
      <c r="O12" s="2">
        <v>3120.2</v>
      </c>
      <c r="P12" s="104">
        <v>0</v>
      </c>
      <c r="Q12" s="47">
        <v>0</v>
      </c>
      <c r="R12" s="53">
        <v>0</v>
      </c>
      <c r="S12" s="135">
        <v>366.4</v>
      </c>
      <c r="T12" s="136"/>
      <c r="U12" s="34">
        <f t="shared" si="2"/>
        <v>366.4</v>
      </c>
    </row>
    <row r="13" spans="1:21" ht="12.75">
      <c r="A13" s="12">
        <v>42292</v>
      </c>
      <c r="B13" s="41">
        <v>2431.6</v>
      </c>
      <c r="C13" s="96">
        <v>69.2</v>
      </c>
      <c r="D13" s="3">
        <v>73.9</v>
      </c>
      <c r="E13" s="3">
        <v>142.9</v>
      </c>
      <c r="F13" s="41">
        <v>857.8</v>
      </c>
      <c r="G13" s="3">
        <v>0.3</v>
      </c>
      <c r="H13" s="3">
        <v>26.4</v>
      </c>
      <c r="I13" s="3">
        <v>0</v>
      </c>
      <c r="J13" s="3">
        <v>28.6</v>
      </c>
      <c r="K13" s="41">
        <f t="shared" si="0"/>
        <v>108.80000000000001</v>
      </c>
      <c r="L13" s="41">
        <v>3739.5</v>
      </c>
      <c r="M13" s="41">
        <v>4500</v>
      </c>
      <c r="N13" s="4">
        <f t="shared" si="1"/>
        <v>0.831</v>
      </c>
      <c r="O13" s="2">
        <v>3120.2</v>
      </c>
      <c r="P13" s="104">
        <v>625</v>
      </c>
      <c r="Q13" s="47">
        <v>0</v>
      </c>
      <c r="R13" s="53">
        <v>0</v>
      </c>
      <c r="S13" s="135">
        <v>133</v>
      </c>
      <c r="T13" s="136"/>
      <c r="U13" s="34">
        <f t="shared" si="2"/>
        <v>758</v>
      </c>
    </row>
    <row r="14" spans="1:21" ht="12.75">
      <c r="A14" s="12">
        <v>42293</v>
      </c>
      <c r="B14" s="41">
        <v>2218.4</v>
      </c>
      <c r="C14" s="96">
        <v>167.95</v>
      </c>
      <c r="D14" s="3">
        <v>115.3</v>
      </c>
      <c r="E14" s="3">
        <v>151.64</v>
      </c>
      <c r="F14" s="41">
        <v>691</v>
      </c>
      <c r="G14" s="3">
        <v>3.2</v>
      </c>
      <c r="H14" s="3">
        <v>20.64</v>
      </c>
      <c r="I14" s="3">
        <v>0</v>
      </c>
      <c r="J14" s="3">
        <v>1.5</v>
      </c>
      <c r="K14" s="41">
        <f t="shared" si="0"/>
        <v>38.77000000000001</v>
      </c>
      <c r="L14" s="41">
        <v>3408.4</v>
      </c>
      <c r="M14" s="41">
        <v>1700</v>
      </c>
      <c r="N14" s="4">
        <f t="shared" si="1"/>
        <v>2.0049411764705884</v>
      </c>
      <c r="O14" s="2">
        <v>3120.2</v>
      </c>
      <c r="P14" s="104">
        <v>0</v>
      </c>
      <c r="Q14" s="47">
        <v>0</v>
      </c>
      <c r="R14" s="52">
        <v>0</v>
      </c>
      <c r="S14" s="135">
        <v>650</v>
      </c>
      <c r="T14" s="136"/>
      <c r="U14" s="34">
        <f t="shared" si="2"/>
        <v>650</v>
      </c>
    </row>
    <row r="15" spans="1:21" ht="12.75">
      <c r="A15" s="12">
        <v>42296</v>
      </c>
      <c r="B15" s="41">
        <v>1140.6</v>
      </c>
      <c r="C15" s="96">
        <v>57.8</v>
      </c>
      <c r="D15" s="3">
        <v>175.1</v>
      </c>
      <c r="E15" s="3">
        <v>237.14</v>
      </c>
      <c r="F15" s="41">
        <v>949.3</v>
      </c>
      <c r="G15" s="3">
        <v>0.1</v>
      </c>
      <c r="H15" s="3">
        <v>22.24</v>
      </c>
      <c r="I15" s="3">
        <v>0</v>
      </c>
      <c r="J15" s="3">
        <v>11.9</v>
      </c>
      <c r="K15" s="41">
        <f t="shared" si="0"/>
        <v>48.720000000000276</v>
      </c>
      <c r="L15" s="41">
        <v>2642.9</v>
      </c>
      <c r="M15" s="41">
        <v>1650</v>
      </c>
      <c r="N15" s="4">
        <f t="shared" si="1"/>
        <v>1.6017575757575757</v>
      </c>
      <c r="O15" s="2">
        <v>3120.2</v>
      </c>
      <c r="P15" s="104">
        <v>0</v>
      </c>
      <c r="Q15" s="47">
        <v>0</v>
      </c>
      <c r="R15" s="52">
        <v>20</v>
      </c>
      <c r="S15" s="135">
        <v>1431</v>
      </c>
      <c r="T15" s="136"/>
      <c r="U15" s="34">
        <f t="shared" si="2"/>
        <v>1451</v>
      </c>
    </row>
    <row r="16" spans="1:21" ht="12.75">
      <c r="A16" s="12">
        <v>42297</v>
      </c>
      <c r="B16" s="47">
        <v>1554.34</v>
      </c>
      <c r="C16" s="97">
        <v>57.1</v>
      </c>
      <c r="D16" s="75">
        <v>212</v>
      </c>
      <c r="E16" s="75">
        <v>247.74</v>
      </c>
      <c r="F16" s="101">
        <v>661.7</v>
      </c>
      <c r="G16" s="75">
        <v>0.5</v>
      </c>
      <c r="H16" s="75">
        <v>16.3</v>
      </c>
      <c r="I16" s="75">
        <v>0</v>
      </c>
      <c r="J16" s="75">
        <v>2</v>
      </c>
      <c r="K16" s="41">
        <f t="shared" si="0"/>
        <v>46.01999999999994</v>
      </c>
      <c r="L16" s="47">
        <v>2797.7</v>
      </c>
      <c r="M16" s="55">
        <v>2300</v>
      </c>
      <c r="N16" s="4">
        <f>L16/M16</f>
        <v>1.216391304347826</v>
      </c>
      <c r="O16" s="2">
        <v>3120.2</v>
      </c>
      <c r="P16" s="104">
        <v>0</v>
      </c>
      <c r="Q16" s="47">
        <v>0</v>
      </c>
      <c r="R16" s="52">
        <v>0</v>
      </c>
      <c r="S16" s="135">
        <v>4419.6</v>
      </c>
      <c r="T16" s="136"/>
      <c r="U16" s="34">
        <f t="shared" si="2"/>
        <v>4419.6</v>
      </c>
    </row>
    <row r="17" spans="1:21" ht="12.75">
      <c r="A17" s="12">
        <v>42298</v>
      </c>
      <c r="B17" s="41">
        <v>862.8</v>
      </c>
      <c r="C17" s="96">
        <v>39</v>
      </c>
      <c r="D17" s="3">
        <v>107.5</v>
      </c>
      <c r="E17" s="3">
        <v>422.5</v>
      </c>
      <c r="F17" s="41">
        <v>315.7</v>
      </c>
      <c r="G17" s="3">
        <v>1.1</v>
      </c>
      <c r="H17" s="3">
        <v>25.1</v>
      </c>
      <c r="I17" s="3">
        <v>0</v>
      </c>
      <c r="J17" s="3">
        <v>0</v>
      </c>
      <c r="K17" s="41">
        <f t="shared" si="0"/>
        <v>55.00000000000011</v>
      </c>
      <c r="L17" s="41">
        <v>1828.7</v>
      </c>
      <c r="M17" s="55">
        <v>2600</v>
      </c>
      <c r="N17" s="4">
        <f t="shared" si="1"/>
        <v>0.7033461538461538</v>
      </c>
      <c r="O17" s="2">
        <v>3120.2</v>
      </c>
      <c r="P17" s="104">
        <v>2.2</v>
      </c>
      <c r="Q17" s="47">
        <v>0</v>
      </c>
      <c r="R17" s="52">
        <v>0.4</v>
      </c>
      <c r="S17" s="135">
        <v>0</v>
      </c>
      <c r="T17" s="136"/>
      <c r="U17" s="34">
        <f t="shared" si="2"/>
        <v>2.6</v>
      </c>
    </row>
    <row r="18" spans="1:21" ht="12.75">
      <c r="A18" s="12">
        <v>42299</v>
      </c>
      <c r="B18" s="41">
        <v>2380.7</v>
      </c>
      <c r="C18" s="96">
        <v>94.7</v>
      </c>
      <c r="D18" s="3">
        <v>84.3</v>
      </c>
      <c r="E18" s="3">
        <v>260.2</v>
      </c>
      <c r="F18" s="41">
        <v>528.9</v>
      </c>
      <c r="G18" s="3">
        <v>0.6</v>
      </c>
      <c r="H18" s="3">
        <v>28.6</v>
      </c>
      <c r="I18" s="3">
        <v>0</v>
      </c>
      <c r="J18" s="3">
        <v>0</v>
      </c>
      <c r="K18" s="41">
        <f t="shared" si="0"/>
        <v>169.2</v>
      </c>
      <c r="L18" s="41">
        <v>3547.2</v>
      </c>
      <c r="M18" s="41">
        <v>3600</v>
      </c>
      <c r="N18" s="4">
        <f t="shared" si="1"/>
        <v>0.9853333333333333</v>
      </c>
      <c r="O18" s="2">
        <v>3120.2</v>
      </c>
      <c r="P18" s="104">
        <v>0</v>
      </c>
      <c r="Q18" s="47">
        <v>0</v>
      </c>
      <c r="R18" s="53">
        <v>0</v>
      </c>
      <c r="S18" s="135">
        <v>0</v>
      </c>
      <c r="T18" s="136"/>
      <c r="U18" s="34">
        <f t="shared" si="2"/>
        <v>0</v>
      </c>
    </row>
    <row r="19" spans="1:21" ht="12.75">
      <c r="A19" s="12">
        <v>42300</v>
      </c>
      <c r="B19" s="41">
        <v>2019.2</v>
      </c>
      <c r="C19" s="96">
        <v>81.1</v>
      </c>
      <c r="D19" s="3">
        <v>147.6</v>
      </c>
      <c r="E19" s="3">
        <v>469.4</v>
      </c>
      <c r="F19" s="41">
        <v>718.4</v>
      </c>
      <c r="G19" s="3">
        <v>0.2</v>
      </c>
      <c r="H19" s="3">
        <v>20.6</v>
      </c>
      <c r="I19" s="3">
        <v>0</v>
      </c>
      <c r="J19" s="3">
        <v>7.4</v>
      </c>
      <c r="K19" s="41">
        <f t="shared" si="0"/>
        <v>70.60000000000016</v>
      </c>
      <c r="L19" s="41">
        <v>3534.5</v>
      </c>
      <c r="M19" s="41">
        <v>2100</v>
      </c>
      <c r="N19" s="4">
        <f>L19/M19</f>
        <v>1.6830952380952382</v>
      </c>
      <c r="O19" s="2">
        <v>3120.2</v>
      </c>
      <c r="P19" s="104">
        <v>0</v>
      </c>
      <c r="Q19" s="47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42303</v>
      </c>
      <c r="B20" s="41">
        <v>319.4</v>
      </c>
      <c r="C20" s="96">
        <v>1009.8</v>
      </c>
      <c r="D20" s="3">
        <v>380.1</v>
      </c>
      <c r="E20" s="3">
        <v>466.5</v>
      </c>
      <c r="F20" s="41">
        <v>676.8</v>
      </c>
      <c r="G20" s="3">
        <v>0.5</v>
      </c>
      <c r="H20" s="3">
        <v>24.2</v>
      </c>
      <c r="I20" s="3">
        <v>0</v>
      </c>
      <c r="J20" s="3">
        <v>0</v>
      </c>
      <c r="K20" s="41">
        <f t="shared" si="0"/>
        <v>74.29999999999977</v>
      </c>
      <c r="L20" s="41">
        <v>2951.6</v>
      </c>
      <c r="M20" s="41">
        <v>2500</v>
      </c>
      <c r="N20" s="4">
        <f t="shared" si="1"/>
        <v>1.18064</v>
      </c>
      <c r="O20" s="2">
        <v>3120.2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42304</v>
      </c>
      <c r="B21" s="41">
        <v>1376.8</v>
      </c>
      <c r="C21" s="96">
        <v>1194.2</v>
      </c>
      <c r="D21" s="3">
        <v>614</v>
      </c>
      <c r="E21" s="41">
        <v>958.1</v>
      </c>
      <c r="F21" s="41">
        <v>229.7</v>
      </c>
      <c r="G21" s="3">
        <v>-2.2</v>
      </c>
      <c r="H21" s="3">
        <v>13.6</v>
      </c>
      <c r="I21" s="3">
        <v>0</v>
      </c>
      <c r="J21" s="3">
        <v>0</v>
      </c>
      <c r="K21" s="41">
        <f t="shared" si="0"/>
        <v>41.24999999999958</v>
      </c>
      <c r="L21" s="41">
        <v>4425.45</v>
      </c>
      <c r="M21" s="41">
        <v>2700</v>
      </c>
      <c r="N21" s="4">
        <f t="shared" si="1"/>
        <v>1.6390555555555555</v>
      </c>
      <c r="O21" s="2">
        <v>3120.2</v>
      </c>
      <c r="P21" s="46">
        <v>24.4</v>
      </c>
      <c r="Q21" s="52">
        <v>0</v>
      </c>
      <c r="R21" s="53">
        <v>0</v>
      </c>
      <c r="S21" s="135">
        <v>0</v>
      </c>
      <c r="T21" s="136"/>
      <c r="U21" s="34">
        <f t="shared" si="2"/>
        <v>24.4</v>
      </c>
    </row>
    <row r="22" spans="1:21" ht="12.75">
      <c r="A22" s="12">
        <v>42305</v>
      </c>
      <c r="B22" s="41">
        <v>937.6</v>
      </c>
      <c r="C22" s="96">
        <v>1663.5</v>
      </c>
      <c r="D22" s="3">
        <v>328.4</v>
      </c>
      <c r="E22" s="41">
        <v>961.7</v>
      </c>
      <c r="F22" s="41">
        <v>694</v>
      </c>
      <c r="G22" s="3">
        <v>0.1</v>
      </c>
      <c r="H22" s="3">
        <v>26.5</v>
      </c>
      <c r="I22" s="3">
        <v>0</v>
      </c>
      <c r="J22" s="3">
        <v>12.9</v>
      </c>
      <c r="K22" s="41">
        <f t="shared" si="0"/>
        <v>65.69999999999959</v>
      </c>
      <c r="L22" s="41">
        <v>4690.4</v>
      </c>
      <c r="M22" s="41">
        <v>2800</v>
      </c>
      <c r="N22" s="4">
        <f t="shared" si="1"/>
        <v>1.675142857142857</v>
      </c>
      <c r="O22" s="2">
        <v>3120.2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42306</v>
      </c>
      <c r="B23" s="41">
        <v>2537.8</v>
      </c>
      <c r="C23" s="96">
        <v>1529.1</v>
      </c>
      <c r="D23" s="3">
        <v>614.9</v>
      </c>
      <c r="E23" s="41">
        <v>1527.1</v>
      </c>
      <c r="F23" s="41">
        <v>544.3</v>
      </c>
      <c r="G23" s="3">
        <v>0.7</v>
      </c>
      <c r="H23" s="3">
        <v>36.8</v>
      </c>
      <c r="I23" s="3">
        <v>0</v>
      </c>
      <c r="J23" s="3">
        <v>10.7</v>
      </c>
      <c r="K23" s="41">
        <f t="shared" si="0"/>
        <v>43.09999999999995</v>
      </c>
      <c r="L23" s="41">
        <v>6844.5</v>
      </c>
      <c r="M23" s="41">
        <v>6200</v>
      </c>
      <c r="N23" s="4">
        <f t="shared" si="1"/>
        <v>1.1039516129032259</v>
      </c>
      <c r="O23" s="2">
        <v>3120.2</v>
      </c>
      <c r="P23" s="46">
        <v>53.9</v>
      </c>
      <c r="Q23" s="52">
        <v>0</v>
      </c>
      <c r="R23" s="53">
        <v>0</v>
      </c>
      <c r="S23" s="135">
        <v>0</v>
      </c>
      <c r="T23" s="136"/>
      <c r="U23" s="34">
        <f t="shared" si="2"/>
        <v>53.9</v>
      </c>
    </row>
    <row r="24" spans="1:21" ht="13.5" thickBot="1">
      <c r="A24" s="12">
        <v>42307</v>
      </c>
      <c r="B24" s="41">
        <v>2783.4</v>
      </c>
      <c r="C24" s="96">
        <v>905.5</v>
      </c>
      <c r="D24" s="3">
        <v>105.9</v>
      </c>
      <c r="E24" s="3">
        <v>1525</v>
      </c>
      <c r="F24" s="41">
        <v>719</v>
      </c>
      <c r="G24" s="3">
        <v>0.3</v>
      </c>
      <c r="H24" s="3">
        <v>16.2</v>
      </c>
      <c r="I24" s="3">
        <v>0</v>
      </c>
      <c r="J24" s="3">
        <v>30.1</v>
      </c>
      <c r="K24" s="41">
        <f t="shared" si="0"/>
        <v>61.70000000000018</v>
      </c>
      <c r="L24" s="41">
        <v>6147.1</v>
      </c>
      <c r="M24" s="41">
        <v>6561.9</v>
      </c>
      <c r="N24" s="4">
        <f t="shared" si="1"/>
        <v>0.9367866014416557</v>
      </c>
      <c r="O24" s="2">
        <v>3120.2</v>
      </c>
      <c r="P24" s="46">
        <v>0</v>
      </c>
      <c r="Q24" s="52">
        <v>0</v>
      </c>
      <c r="R24" s="53">
        <v>184</v>
      </c>
      <c r="S24" s="135">
        <v>0</v>
      </c>
      <c r="T24" s="136"/>
      <c r="U24" s="34">
        <f t="shared" si="2"/>
        <v>184</v>
      </c>
    </row>
    <row r="25" spans="1:21" ht="13.5" thickBot="1">
      <c r="A25" s="38" t="s">
        <v>30</v>
      </c>
      <c r="B25" s="99">
        <f aca="true" t="shared" si="3" ref="B25:M25">SUM(B4:B24)</f>
        <v>31899.940000000002</v>
      </c>
      <c r="C25" s="99">
        <f t="shared" si="3"/>
        <v>7016.15</v>
      </c>
      <c r="D25" s="99">
        <f t="shared" si="3"/>
        <v>3354.5</v>
      </c>
      <c r="E25" s="99">
        <f t="shared" si="3"/>
        <v>8280.72</v>
      </c>
      <c r="F25" s="99">
        <f t="shared" si="3"/>
        <v>10943.099999999999</v>
      </c>
      <c r="G25" s="99">
        <f t="shared" si="3"/>
        <v>6.6</v>
      </c>
      <c r="H25" s="99">
        <f t="shared" si="3"/>
        <v>465.5800000000001</v>
      </c>
      <c r="I25" s="100">
        <f>SUM(I4:I24)</f>
        <v>707.7</v>
      </c>
      <c r="J25" s="100">
        <f t="shared" si="3"/>
        <v>308.40000000000003</v>
      </c>
      <c r="K25" s="42">
        <f t="shared" si="3"/>
        <v>5567.760000000001</v>
      </c>
      <c r="L25" s="42">
        <f t="shared" si="3"/>
        <v>68550.45</v>
      </c>
      <c r="M25" s="42">
        <f t="shared" si="3"/>
        <v>61591.9</v>
      </c>
      <c r="N25" s="14">
        <f t="shared" si="1"/>
        <v>1.1129783299427358</v>
      </c>
      <c r="O25" s="2"/>
      <c r="P25" s="89">
        <f>SUM(P4:P24)</f>
        <v>3224.5</v>
      </c>
      <c r="Q25" s="89">
        <f>SUM(Q4:Q24)</f>
        <v>0</v>
      </c>
      <c r="R25" s="89">
        <f>SUM(R4:R24)</f>
        <v>204.4</v>
      </c>
      <c r="S25" s="141">
        <f>SUM(S4:S24)</f>
        <v>16074.4</v>
      </c>
      <c r="T25" s="142"/>
      <c r="U25" s="89">
        <f>P25+Q25+S25+R25+T25</f>
        <v>19503.300000000003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2" t="s">
        <v>31</v>
      </c>
      <c r="Q29" s="122"/>
      <c r="R29" s="122"/>
      <c r="S29" s="122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9">
        <v>42309</v>
      </c>
      <c r="Q30" s="123">
        <f>'[1]жовтень'!$D$83</f>
        <v>257.30632</v>
      </c>
      <c r="R30" s="123"/>
      <c r="S30" s="123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0"/>
      <c r="Q31" s="123"/>
      <c r="R31" s="123"/>
      <c r="S31" s="123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7" t="s">
        <v>70</v>
      </c>
      <c r="R33" s="128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6" t="s">
        <v>47</v>
      </c>
      <c r="R34" s="126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0" t="s">
        <v>33</v>
      </c>
      <c r="Q39" s="130"/>
      <c r="R39" s="130"/>
      <c r="S39" s="130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9">
        <v>42309</v>
      </c>
      <c r="Q40" s="129">
        <v>153220.82662</v>
      </c>
      <c r="R40" s="129"/>
      <c r="S40" s="129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0"/>
      <c r="Q41" s="129"/>
      <c r="R41" s="129"/>
      <c r="S41" s="129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40:P41"/>
    <mergeCell ref="Q40:S41"/>
    <mergeCell ref="Q33:R33"/>
    <mergeCell ref="Q34:R34"/>
    <mergeCell ref="P38:S38"/>
    <mergeCell ref="P39:S39"/>
    <mergeCell ref="P28:S28"/>
    <mergeCell ref="P29:S29"/>
    <mergeCell ref="P30:P31"/>
    <mergeCell ref="Q30:S31"/>
    <mergeCell ref="S23:T23"/>
    <mergeCell ref="S24:T24"/>
    <mergeCell ref="S25:T25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0" sqref="Q40:S41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115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117</v>
      </c>
      <c r="Q1" s="107"/>
      <c r="R1" s="107"/>
      <c r="S1" s="107"/>
      <c r="T1" s="107"/>
      <c r="U1" s="112"/>
    </row>
    <row r="2" spans="1:21" ht="16.5" thickBot="1">
      <c r="A2" s="113" t="s">
        <v>119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120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116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42310</v>
      </c>
      <c r="B4" s="41">
        <v>393.2</v>
      </c>
      <c r="C4" s="60">
        <v>6.6</v>
      </c>
      <c r="D4" s="47">
        <v>9.1</v>
      </c>
      <c r="E4" s="41">
        <v>71.13</v>
      </c>
      <c r="F4" s="45">
        <v>584.14</v>
      </c>
      <c r="G4" s="3">
        <v>1.6</v>
      </c>
      <c r="H4" s="3">
        <v>24.2</v>
      </c>
      <c r="I4" s="3">
        <v>0</v>
      </c>
      <c r="J4" s="3">
        <v>5.4</v>
      </c>
      <c r="K4" s="41">
        <f aca="true" t="shared" si="0" ref="K4:K24">L4-B4-C4-D4-E4-F4-G4-H4-I4-J4</f>
        <v>4594.159999999999</v>
      </c>
      <c r="L4" s="41">
        <v>5689.53</v>
      </c>
      <c r="M4" s="41">
        <v>5650</v>
      </c>
      <c r="N4" s="4">
        <f aca="true" t="shared" si="1" ref="N4:N25">L4/M4</f>
        <v>1.0069964601769912</v>
      </c>
      <c r="O4" s="2">
        <f>AVERAGE(L4:L6)</f>
        <v>3764.286666666667</v>
      </c>
      <c r="P4" s="43">
        <v>0</v>
      </c>
      <c r="Q4" s="44">
        <v>0</v>
      </c>
      <c r="R4" s="45">
        <v>0</v>
      </c>
      <c r="S4" s="133">
        <v>999.6</v>
      </c>
      <c r="T4" s="134"/>
      <c r="U4" s="34">
        <f>P4+Q4+S4+R4+T4</f>
        <v>999.6</v>
      </c>
    </row>
    <row r="5" spans="1:21" ht="12.75">
      <c r="A5" s="12">
        <v>42311</v>
      </c>
      <c r="B5" s="41">
        <v>923.3</v>
      </c>
      <c r="C5" s="60">
        <v>6.7</v>
      </c>
      <c r="D5" s="47">
        <v>16.3</v>
      </c>
      <c r="E5" s="41">
        <v>101.5</v>
      </c>
      <c r="F5" s="48">
        <v>1005.14</v>
      </c>
      <c r="G5" s="3">
        <v>0.1</v>
      </c>
      <c r="H5" s="3">
        <v>15.6</v>
      </c>
      <c r="I5" s="3">
        <v>0</v>
      </c>
      <c r="J5" s="3">
        <v>17.1</v>
      </c>
      <c r="K5" s="41">
        <f t="shared" si="0"/>
        <v>100.4900000000001</v>
      </c>
      <c r="L5" s="41">
        <v>2186.23</v>
      </c>
      <c r="M5" s="41">
        <v>1700</v>
      </c>
      <c r="N5" s="4">
        <f t="shared" si="1"/>
        <v>1.2860176470588236</v>
      </c>
      <c r="O5" s="2">
        <v>3764.3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42312</v>
      </c>
      <c r="B6" s="41">
        <v>1016.9</v>
      </c>
      <c r="C6" s="60">
        <v>2.1</v>
      </c>
      <c r="D6" s="50">
        <v>54.8</v>
      </c>
      <c r="E6" s="41">
        <v>97.4</v>
      </c>
      <c r="F6" s="51">
        <v>1463</v>
      </c>
      <c r="G6" s="3">
        <v>0.3</v>
      </c>
      <c r="H6" s="3">
        <v>24.5</v>
      </c>
      <c r="I6" s="3">
        <v>687.1</v>
      </c>
      <c r="J6" s="3">
        <v>39.7</v>
      </c>
      <c r="K6" s="41">
        <f t="shared" si="0"/>
        <v>31.299999999999656</v>
      </c>
      <c r="L6" s="41">
        <v>3417.1</v>
      </c>
      <c r="M6" s="41">
        <v>1800</v>
      </c>
      <c r="N6" s="4">
        <f t="shared" si="1"/>
        <v>1.898388888888889</v>
      </c>
      <c r="O6" s="2">
        <v>3764.3</v>
      </c>
      <c r="P6" s="105">
        <v>0</v>
      </c>
      <c r="Q6" s="50">
        <v>0</v>
      </c>
      <c r="R6" s="106">
        <v>199.7</v>
      </c>
      <c r="S6" s="137">
        <v>0</v>
      </c>
      <c r="T6" s="138"/>
      <c r="U6" s="34">
        <f t="shared" si="2"/>
        <v>199.7</v>
      </c>
    </row>
    <row r="7" spans="1:21" ht="12.75">
      <c r="A7" s="12">
        <v>42313</v>
      </c>
      <c r="B7" s="41"/>
      <c r="C7" s="60"/>
      <c r="D7" s="47"/>
      <c r="E7" s="41"/>
      <c r="F7" s="48"/>
      <c r="G7" s="3"/>
      <c r="H7" s="3"/>
      <c r="I7" s="3"/>
      <c r="J7" s="3"/>
      <c r="K7" s="41">
        <f t="shared" si="0"/>
        <v>0</v>
      </c>
      <c r="L7" s="41"/>
      <c r="M7" s="41">
        <v>2000</v>
      </c>
      <c r="N7" s="4">
        <f t="shared" si="1"/>
        <v>0</v>
      </c>
      <c r="O7" s="2">
        <v>3764.3</v>
      </c>
      <c r="P7" s="104"/>
      <c r="Q7" s="47"/>
      <c r="R7" s="53"/>
      <c r="S7" s="135"/>
      <c r="T7" s="136"/>
      <c r="U7" s="34">
        <f t="shared" si="2"/>
        <v>0</v>
      </c>
    </row>
    <row r="8" spans="1:21" ht="12.75">
      <c r="A8" s="12">
        <v>42314</v>
      </c>
      <c r="B8" s="41"/>
      <c r="C8" s="96"/>
      <c r="D8" s="3"/>
      <c r="E8" s="3"/>
      <c r="F8" s="41"/>
      <c r="G8" s="3"/>
      <c r="H8" s="3"/>
      <c r="I8" s="3"/>
      <c r="J8" s="3"/>
      <c r="K8" s="41">
        <f t="shared" si="0"/>
        <v>0</v>
      </c>
      <c r="L8" s="41"/>
      <c r="M8" s="41">
        <v>4900</v>
      </c>
      <c r="N8" s="4">
        <f t="shared" si="1"/>
        <v>0</v>
      </c>
      <c r="O8" s="2">
        <v>3764.3</v>
      </c>
      <c r="P8" s="104"/>
      <c r="Q8" s="47"/>
      <c r="R8" s="53"/>
      <c r="S8" s="135"/>
      <c r="T8" s="136"/>
      <c r="U8" s="34">
        <f t="shared" si="2"/>
        <v>0</v>
      </c>
    </row>
    <row r="9" spans="1:21" ht="12.75">
      <c r="A9" s="12">
        <v>42317</v>
      </c>
      <c r="B9" s="41"/>
      <c r="C9" s="96"/>
      <c r="D9" s="3"/>
      <c r="E9" s="3"/>
      <c r="F9" s="41"/>
      <c r="G9" s="3"/>
      <c r="H9" s="3"/>
      <c r="I9" s="3"/>
      <c r="J9" s="3"/>
      <c r="K9" s="41">
        <f t="shared" si="0"/>
        <v>0</v>
      </c>
      <c r="L9" s="41"/>
      <c r="M9" s="41">
        <v>1500</v>
      </c>
      <c r="N9" s="4">
        <f t="shared" si="1"/>
        <v>0</v>
      </c>
      <c r="O9" s="2">
        <v>3764.3</v>
      </c>
      <c r="P9" s="104"/>
      <c r="Q9" s="47"/>
      <c r="R9" s="52"/>
      <c r="S9" s="135"/>
      <c r="T9" s="136"/>
      <c r="U9" s="34">
        <f t="shared" si="2"/>
        <v>0</v>
      </c>
    </row>
    <row r="10" spans="1:21" ht="12.75">
      <c r="A10" s="12">
        <v>42318</v>
      </c>
      <c r="B10" s="41"/>
      <c r="C10" s="96"/>
      <c r="D10" s="3"/>
      <c r="E10" s="3"/>
      <c r="F10" s="41"/>
      <c r="G10" s="3"/>
      <c r="H10" s="3"/>
      <c r="I10" s="3"/>
      <c r="J10" s="3"/>
      <c r="K10" s="41">
        <f t="shared" si="0"/>
        <v>0</v>
      </c>
      <c r="L10" s="41"/>
      <c r="M10" s="55">
        <v>1800</v>
      </c>
      <c r="N10" s="4">
        <f t="shared" si="1"/>
        <v>0</v>
      </c>
      <c r="O10" s="2">
        <v>3764.3</v>
      </c>
      <c r="P10" s="104"/>
      <c r="Q10" s="47"/>
      <c r="R10" s="53"/>
      <c r="S10" s="135"/>
      <c r="T10" s="136"/>
      <c r="U10" s="34">
        <f t="shared" si="2"/>
        <v>0</v>
      </c>
    </row>
    <row r="11" spans="1:21" ht="12.75">
      <c r="A11" s="12">
        <v>42319</v>
      </c>
      <c r="B11" s="41"/>
      <c r="C11" s="96"/>
      <c r="D11" s="3"/>
      <c r="E11" s="3"/>
      <c r="F11" s="41"/>
      <c r="G11" s="3"/>
      <c r="H11" s="3"/>
      <c r="I11" s="3"/>
      <c r="J11" s="3"/>
      <c r="K11" s="41">
        <f t="shared" si="0"/>
        <v>0</v>
      </c>
      <c r="L11" s="41"/>
      <c r="M11" s="41">
        <v>1200</v>
      </c>
      <c r="N11" s="4">
        <f t="shared" si="1"/>
        <v>0</v>
      </c>
      <c r="O11" s="2">
        <v>3764.3</v>
      </c>
      <c r="P11" s="104"/>
      <c r="Q11" s="47"/>
      <c r="R11" s="53"/>
      <c r="S11" s="135"/>
      <c r="T11" s="136"/>
      <c r="U11" s="34">
        <f t="shared" si="2"/>
        <v>0</v>
      </c>
    </row>
    <row r="12" spans="1:21" ht="12.75">
      <c r="A12" s="12">
        <v>42320</v>
      </c>
      <c r="B12" s="41"/>
      <c r="C12" s="96"/>
      <c r="D12" s="3"/>
      <c r="E12" s="3"/>
      <c r="F12" s="41"/>
      <c r="G12" s="3"/>
      <c r="H12" s="3"/>
      <c r="I12" s="3"/>
      <c r="J12" s="3"/>
      <c r="K12" s="41">
        <f t="shared" si="0"/>
        <v>0</v>
      </c>
      <c r="L12" s="41"/>
      <c r="M12" s="41">
        <v>2200</v>
      </c>
      <c r="N12" s="4">
        <f t="shared" si="1"/>
        <v>0</v>
      </c>
      <c r="O12" s="2">
        <v>3764.3</v>
      </c>
      <c r="P12" s="104"/>
      <c r="Q12" s="47"/>
      <c r="R12" s="53"/>
      <c r="S12" s="135"/>
      <c r="T12" s="136"/>
      <c r="U12" s="34">
        <f t="shared" si="2"/>
        <v>0</v>
      </c>
    </row>
    <row r="13" spans="1:21" ht="12.75">
      <c r="A13" s="12">
        <v>42321</v>
      </c>
      <c r="B13" s="41"/>
      <c r="C13" s="96"/>
      <c r="D13" s="3"/>
      <c r="E13" s="3"/>
      <c r="F13" s="41"/>
      <c r="G13" s="3"/>
      <c r="H13" s="3"/>
      <c r="I13" s="3"/>
      <c r="J13" s="3"/>
      <c r="K13" s="41">
        <f t="shared" si="0"/>
        <v>0</v>
      </c>
      <c r="L13" s="41"/>
      <c r="M13" s="41">
        <v>3800</v>
      </c>
      <c r="N13" s="4">
        <f t="shared" si="1"/>
        <v>0</v>
      </c>
      <c r="O13" s="2">
        <v>3764.3</v>
      </c>
      <c r="P13" s="104"/>
      <c r="Q13" s="47"/>
      <c r="R13" s="53"/>
      <c r="S13" s="135"/>
      <c r="T13" s="136"/>
      <c r="U13" s="34">
        <f t="shared" si="2"/>
        <v>0</v>
      </c>
    </row>
    <row r="14" spans="1:21" ht="12.75">
      <c r="A14" s="12">
        <v>42324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3400</v>
      </c>
      <c r="N14" s="4">
        <f t="shared" si="1"/>
        <v>0</v>
      </c>
      <c r="O14" s="2">
        <v>3764.3</v>
      </c>
      <c r="P14" s="104"/>
      <c r="Q14" s="47"/>
      <c r="R14" s="52"/>
      <c r="S14" s="135"/>
      <c r="T14" s="136"/>
      <c r="U14" s="34">
        <f t="shared" si="2"/>
        <v>0</v>
      </c>
    </row>
    <row r="15" spans="1:21" ht="12.75">
      <c r="A15" s="12">
        <v>42325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2600</v>
      </c>
      <c r="N15" s="4">
        <f t="shared" si="1"/>
        <v>0</v>
      </c>
      <c r="O15" s="2">
        <v>3764.3</v>
      </c>
      <c r="P15" s="104"/>
      <c r="Q15" s="47"/>
      <c r="R15" s="52"/>
      <c r="S15" s="135"/>
      <c r="T15" s="136"/>
      <c r="U15" s="34">
        <f t="shared" si="2"/>
        <v>0</v>
      </c>
    </row>
    <row r="16" spans="1:21" ht="12.75">
      <c r="A16" s="12">
        <v>42326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3400</v>
      </c>
      <c r="N16" s="4">
        <f>L16/M16</f>
        <v>0</v>
      </c>
      <c r="O16" s="2">
        <v>3764.3</v>
      </c>
      <c r="P16" s="104"/>
      <c r="Q16" s="47"/>
      <c r="R16" s="52"/>
      <c r="S16" s="135"/>
      <c r="T16" s="136"/>
      <c r="U16" s="34">
        <f t="shared" si="2"/>
        <v>0</v>
      </c>
    </row>
    <row r="17" spans="1:21" ht="12.75">
      <c r="A17" s="12">
        <v>42327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1800</v>
      </c>
      <c r="N17" s="4">
        <f t="shared" si="1"/>
        <v>0</v>
      </c>
      <c r="O17" s="2">
        <v>3764.3</v>
      </c>
      <c r="P17" s="104"/>
      <c r="Q17" s="47"/>
      <c r="R17" s="52"/>
      <c r="S17" s="135"/>
      <c r="T17" s="136"/>
      <c r="U17" s="34">
        <f t="shared" si="2"/>
        <v>0</v>
      </c>
    </row>
    <row r="18" spans="1:21" ht="12.75">
      <c r="A18" s="12">
        <v>42328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3500</v>
      </c>
      <c r="N18" s="4">
        <f t="shared" si="1"/>
        <v>0</v>
      </c>
      <c r="O18" s="2">
        <v>3764.3</v>
      </c>
      <c r="P18" s="104"/>
      <c r="Q18" s="47"/>
      <c r="R18" s="53"/>
      <c r="S18" s="135"/>
      <c r="T18" s="136"/>
      <c r="U18" s="34">
        <f t="shared" si="2"/>
        <v>0</v>
      </c>
    </row>
    <row r="19" spans="1:21" ht="12.75">
      <c r="A19" s="12">
        <v>42331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3500</v>
      </c>
      <c r="N19" s="4">
        <f>L19/M19</f>
        <v>0</v>
      </c>
      <c r="O19" s="2">
        <v>3764.3</v>
      </c>
      <c r="P19" s="104"/>
      <c r="Q19" s="47"/>
      <c r="R19" s="53"/>
      <c r="S19" s="135"/>
      <c r="T19" s="136"/>
      <c r="U19" s="34">
        <f t="shared" si="2"/>
        <v>0</v>
      </c>
    </row>
    <row r="20" spans="1:21" ht="12.75">
      <c r="A20" s="12">
        <v>42332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2500</v>
      </c>
      <c r="N20" s="4">
        <f t="shared" si="1"/>
        <v>0</v>
      </c>
      <c r="O20" s="2">
        <v>3764.3</v>
      </c>
      <c r="P20" s="104"/>
      <c r="Q20" s="47"/>
      <c r="R20" s="53"/>
      <c r="S20" s="135"/>
      <c r="T20" s="136"/>
      <c r="U20" s="34">
        <f t="shared" si="2"/>
        <v>0</v>
      </c>
    </row>
    <row r="21" spans="1:21" ht="12.75">
      <c r="A21" s="12">
        <v>42333</v>
      </c>
      <c r="B21" s="41"/>
      <c r="C21" s="96"/>
      <c r="D21" s="3"/>
      <c r="E21" s="41"/>
      <c r="F21" s="41"/>
      <c r="G21" s="3"/>
      <c r="H21" s="3"/>
      <c r="I21" s="3"/>
      <c r="J21" s="3"/>
      <c r="K21" s="41">
        <f t="shared" si="0"/>
        <v>0</v>
      </c>
      <c r="L21" s="41"/>
      <c r="M21" s="41">
        <v>2700</v>
      </c>
      <c r="N21" s="4">
        <f t="shared" si="1"/>
        <v>0</v>
      </c>
      <c r="O21" s="2">
        <v>3764.3</v>
      </c>
      <c r="P21" s="46"/>
      <c r="Q21" s="52"/>
      <c r="R21" s="53"/>
      <c r="S21" s="135"/>
      <c r="T21" s="136"/>
      <c r="U21" s="34">
        <f t="shared" si="2"/>
        <v>0</v>
      </c>
    </row>
    <row r="22" spans="1:21" ht="12.75">
      <c r="A22" s="12">
        <v>42334</v>
      </c>
      <c r="B22" s="41"/>
      <c r="C22" s="96"/>
      <c r="D22" s="3"/>
      <c r="E22" s="41"/>
      <c r="F22" s="41"/>
      <c r="G22" s="3"/>
      <c r="H22" s="3"/>
      <c r="I22" s="3"/>
      <c r="J22" s="3"/>
      <c r="K22" s="41">
        <f t="shared" si="0"/>
        <v>0</v>
      </c>
      <c r="L22" s="41"/>
      <c r="M22" s="41">
        <v>2800</v>
      </c>
      <c r="N22" s="4">
        <f t="shared" si="1"/>
        <v>0</v>
      </c>
      <c r="O22" s="2">
        <v>3764.3</v>
      </c>
      <c r="P22" s="46"/>
      <c r="Q22" s="52"/>
      <c r="R22" s="53"/>
      <c r="S22" s="135"/>
      <c r="T22" s="136"/>
      <c r="U22" s="34">
        <f t="shared" si="2"/>
        <v>0</v>
      </c>
    </row>
    <row r="23" spans="1:21" ht="12.75">
      <c r="A23" s="12">
        <v>42335</v>
      </c>
      <c r="B23" s="41"/>
      <c r="C23" s="96"/>
      <c r="D23" s="3"/>
      <c r="E23" s="41"/>
      <c r="F23" s="41"/>
      <c r="G23" s="3"/>
      <c r="H23" s="3"/>
      <c r="I23" s="3"/>
      <c r="J23" s="3"/>
      <c r="K23" s="41">
        <f t="shared" si="0"/>
        <v>0</v>
      </c>
      <c r="L23" s="41"/>
      <c r="M23" s="41">
        <v>7000</v>
      </c>
      <c r="N23" s="4">
        <f t="shared" si="1"/>
        <v>0</v>
      </c>
      <c r="O23" s="2">
        <v>3764.3</v>
      </c>
      <c r="P23" s="46"/>
      <c r="Q23" s="52"/>
      <c r="R23" s="53"/>
      <c r="S23" s="135"/>
      <c r="T23" s="136"/>
      <c r="U23" s="34">
        <f t="shared" si="2"/>
        <v>0</v>
      </c>
    </row>
    <row r="24" spans="1:21" ht="13.5" thickBot="1">
      <c r="A24" s="12">
        <v>42338</v>
      </c>
      <c r="B24" s="41"/>
      <c r="C24" s="96"/>
      <c r="D24" s="3"/>
      <c r="E24" s="3"/>
      <c r="F24" s="41"/>
      <c r="G24" s="3"/>
      <c r="H24" s="3"/>
      <c r="I24" s="3"/>
      <c r="J24" s="3"/>
      <c r="K24" s="41">
        <f t="shared" si="0"/>
        <v>0</v>
      </c>
      <c r="L24" s="41"/>
      <c r="M24" s="41">
        <v>4222.7</v>
      </c>
      <c r="N24" s="4">
        <f t="shared" si="1"/>
        <v>0</v>
      </c>
      <c r="O24" s="2">
        <v>3764.3</v>
      </c>
      <c r="P24" s="46"/>
      <c r="Q24" s="52"/>
      <c r="R24" s="53"/>
      <c r="S24" s="135"/>
      <c r="T24" s="136"/>
      <c r="U24" s="34">
        <f t="shared" si="2"/>
        <v>0</v>
      </c>
    </row>
    <row r="25" spans="1:21" ht="13.5" thickBot="1">
      <c r="A25" s="38" t="s">
        <v>30</v>
      </c>
      <c r="B25" s="99">
        <f aca="true" t="shared" si="3" ref="B25:M25">SUM(B4:B24)</f>
        <v>2333.4</v>
      </c>
      <c r="C25" s="99">
        <f t="shared" si="3"/>
        <v>15.4</v>
      </c>
      <c r="D25" s="99">
        <f t="shared" si="3"/>
        <v>80.19999999999999</v>
      </c>
      <c r="E25" s="99">
        <f t="shared" si="3"/>
        <v>270.03</v>
      </c>
      <c r="F25" s="99">
        <f t="shared" si="3"/>
        <v>3052.2799999999997</v>
      </c>
      <c r="G25" s="99">
        <f t="shared" si="3"/>
        <v>2</v>
      </c>
      <c r="H25" s="99">
        <f t="shared" si="3"/>
        <v>64.3</v>
      </c>
      <c r="I25" s="100">
        <f>SUM(I4:I24)</f>
        <v>687.1</v>
      </c>
      <c r="J25" s="100">
        <f t="shared" si="3"/>
        <v>62.2</v>
      </c>
      <c r="K25" s="42">
        <f t="shared" si="3"/>
        <v>4725.949999999998</v>
      </c>
      <c r="L25" s="42">
        <f t="shared" si="3"/>
        <v>11292.86</v>
      </c>
      <c r="M25" s="42">
        <f t="shared" si="3"/>
        <v>63972.7</v>
      </c>
      <c r="N25" s="14">
        <f t="shared" si="1"/>
        <v>0.1765262369729588</v>
      </c>
      <c r="O25" s="2"/>
      <c r="P25" s="89">
        <f>SUM(P4:P24)</f>
        <v>0</v>
      </c>
      <c r="Q25" s="89">
        <f>SUM(Q4:Q24)</f>
        <v>0</v>
      </c>
      <c r="R25" s="89">
        <f>SUM(R4:R24)</f>
        <v>199.7</v>
      </c>
      <c r="S25" s="141">
        <f>SUM(S4:S24)</f>
        <v>999.6</v>
      </c>
      <c r="T25" s="142"/>
      <c r="U25" s="89">
        <f>P25+Q25+S25+R25+T25</f>
        <v>1199.3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2" t="s">
        <v>31</v>
      </c>
      <c r="Q29" s="122"/>
      <c r="R29" s="122"/>
      <c r="S29" s="122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9">
        <v>42313</v>
      </c>
      <c r="Q30" s="123">
        <v>199.85947</v>
      </c>
      <c r="R30" s="123"/>
      <c r="S30" s="123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0"/>
      <c r="Q31" s="123"/>
      <c r="R31" s="123"/>
      <c r="S31" s="123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7" t="s">
        <v>70</v>
      </c>
      <c r="R33" s="128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6" t="s">
        <v>47</v>
      </c>
      <c r="R34" s="126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0" t="s">
        <v>33</v>
      </c>
      <c r="Q39" s="130"/>
      <c r="R39" s="130"/>
      <c r="S39" s="130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9">
        <v>42313</v>
      </c>
      <c r="Q40" s="129">
        <v>147568.82662</v>
      </c>
      <c r="R40" s="129"/>
      <c r="S40" s="129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0"/>
      <c r="Q41" s="129"/>
      <c r="R41" s="129"/>
      <c r="S41" s="129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tabSelected="1"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52" t="s">
        <v>121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3"/>
      <c r="M27" s="153"/>
      <c r="N27" s="153"/>
    </row>
    <row r="28" spans="1:16" ht="78.75" customHeight="1">
      <c r="A28" s="147" t="s">
        <v>36</v>
      </c>
      <c r="B28" s="143" t="s">
        <v>62</v>
      </c>
      <c r="C28" s="143"/>
      <c r="D28" s="149" t="s">
        <v>63</v>
      </c>
      <c r="E28" s="150"/>
      <c r="F28" s="151" t="s">
        <v>64</v>
      </c>
      <c r="G28" s="145"/>
      <c r="H28" s="144"/>
      <c r="I28" s="149"/>
      <c r="J28" s="144"/>
      <c r="K28" s="145"/>
      <c r="L28" s="158" t="s">
        <v>40</v>
      </c>
      <c r="M28" s="159"/>
      <c r="N28" s="160"/>
      <c r="O28" s="154" t="s">
        <v>122</v>
      </c>
      <c r="P28" s="155"/>
    </row>
    <row r="29" spans="1:16" ht="45">
      <c r="A29" s="148"/>
      <c r="B29" s="71" t="s">
        <v>118</v>
      </c>
      <c r="C29" s="27" t="s">
        <v>25</v>
      </c>
      <c r="D29" s="71" t="str">
        <f>B29</f>
        <v>план на січень-листопад  2015р.</v>
      </c>
      <c r="E29" s="27" t="str">
        <f>C29</f>
        <v>факт</v>
      </c>
      <c r="F29" s="70" t="str">
        <f>B29</f>
        <v>план на січень-листопад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січень-листопад  2015р.</v>
      </c>
      <c r="M29" s="27" t="s">
        <v>25</v>
      </c>
      <c r="N29" s="67" t="s">
        <v>26</v>
      </c>
      <c r="O29" s="145"/>
      <c r="P29" s="149"/>
    </row>
    <row r="30" spans="1:16" ht="23.25" customHeight="1" thickBot="1">
      <c r="A30" s="65">
        <f>листопад!Q40</f>
        <v>147568.82662</v>
      </c>
      <c r="B30" s="72">
        <v>7760.73</v>
      </c>
      <c r="C30" s="72">
        <v>7212.08</v>
      </c>
      <c r="D30" s="72">
        <v>2500</v>
      </c>
      <c r="E30" s="72">
        <v>593.14</v>
      </c>
      <c r="F30" s="72">
        <v>1481</v>
      </c>
      <c r="G30" s="72">
        <v>2263.08</v>
      </c>
      <c r="H30" s="72"/>
      <c r="I30" s="72"/>
      <c r="J30" s="72"/>
      <c r="K30" s="72"/>
      <c r="L30" s="92">
        <v>11741.73</v>
      </c>
      <c r="M30" s="73">
        <v>10068.3</v>
      </c>
      <c r="N30" s="74">
        <v>-1673.43</v>
      </c>
      <c r="O30" s="156">
        <f>листопад!Q30</f>
        <v>199.85947</v>
      </c>
      <c r="P30" s="157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3"/>
      <c r="P31" s="143"/>
    </row>
    <row r="32" spans="1:16" ht="12.75" hidden="1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серпень!S31</f>
        <v>0</v>
      </c>
    </row>
    <row r="33" spans="1:16" ht="12.75" hidden="1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41</v>
      </c>
      <c r="P33" s="40">
        <f>серпень!S33</f>
        <v>0</v>
      </c>
    </row>
    <row r="34" spans="1:16" ht="12.75" hidden="1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73</v>
      </c>
      <c r="P34" s="40">
        <f>серпень!S32</f>
        <v>0</v>
      </c>
    </row>
    <row r="35" spans="15:16" ht="12.75" hidden="1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289967.12</v>
      </c>
      <c r="C47" s="39">
        <v>298608.74</v>
      </c>
      <c r="F47" s="1" t="s">
        <v>24</v>
      </c>
      <c r="G47" s="8"/>
      <c r="H47" s="146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91715</v>
      </c>
      <c r="C48" s="17">
        <v>85064.7</v>
      </c>
      <c r="G48" s="8"/>
      <c r="H48" s="146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76745</v>
      </c>
      <c r="C49" s="16">
        <v>85772.83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61</v>
      </c>
      <c r="B50" s="16">
        <v>7499.8</v>
      </c>
      <c r="C50" s="16">
        <v>5587.74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57</v>
      </c>
      <c r="B51" s="16">
        <v>61662.75</v>
      </c>
      <c r="C51" s="16">
        <v>58500.42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6350</v>
      </c>
      <c r="C52" s="16">
        <v>8179.98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2600</v>
      </c>
      <c r="C53" s="16">
        <v>2444.6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38372.27000000006</v>
      </c>
      <c r="C54" s="16">
        <v>44822.98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574911.94</v>
      </c>
      <c r="C55" s="11">
        <v>588981.99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>
      <c r="B2" s="19" t="s">
        <v>107</v>
      </c>
    </row>
    <row r="3" spans="2:7" ht="18">
      <c r="B3" s="19"/>
      <c r="G3" s="20" t="s">
        <v>71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59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>
      <c r="A7" s="18" t="s">
        <v>123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11591.2</v>
      </c>
      <c r="K7" s="23">
        <f t="shared" si="0"/>
        <v>4496.8369999999995</v>
      </c>
      <c r="L7" s="23">
        <f t="shared" si="0"/>
        <v>-9851.7</v>
      </c>
      <c r="M7" s="23">
        <f t="shared" si="0"/>
        <v>-13596.06556</v>
      </c>
      <c r="N7" s="56">
        <f>SUM(B8:M14)</f>
        <v>77932.47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>
        <v>42265</v>
      </c>
      <c r="B13" s="36"/>
      <c r="C13" s="36"/>
      <c r="D13" s="36"/>
      <c r="E13" s="36"/>
      <c r="F13" s="36"/>
      <c r="G13" s="36"/>
      <c r="H13" s="36"/>
      <c r="I13" s="36"/>
      <c r="J13" s="36">
        <v>3700</v>
      </c>
      <c r="K13" s="36">
        <v>3232.47</v>
      </c>
      <c r="L13" s="36"/>
      <c r="M13" s="36"/>
      <c r="N13" s="37">
        <f t="shared" si="1"/>
        <v>6932.469999999999</v>
      </c>
    </row>
    <row r="14" spans="1:14" ht="12.75" hidden="1">
      <c r="A14" s="35" t="s">
        <v>60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72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47631.7</v>
      </c>
      <c r="I15" s="54">
        <f t="shared" si="2"/>
        <v>97825.1</v>
      </c>
      <c r="J15" s="54">
        <f t="shared" si="2"/>
        <v>52238.399999999994</v>
      </c>
      <c r="K15" s="54">
        <f t="shared" si="2"/>
        <v>50675.437</v>
      </c>
      <c r="L15" s="54">
        <f t="shared" si="2"/>
        <v>38814.600000000006</v>
      </c>
      <c r="M15" s="54">
        <f t="shared" si="2"/>
        <v>33043.134439999994</v>
      </c>
      <c r="N15" s="57">
        <f t="shared" si="1"/>
        <v>607955.0700000001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53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55</v>
      </c>
      <c r="Q1" s="107"/>
      <c r="R1" s="107"/>
      <c r="S1" s="107"/>
      <c r="T1" s="107"/>
      <c r="U1" s="112"/>
    </row>
    <row r="2" spans="1:21" ht="16.5" thickBot="1">
      <c r="A2" s="113" t="s">
        <v>68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65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54</v>
      </c>
      <c r="M3" s="40" t="s">
        <v>44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5">
        <v>0</v>
      </c>
      <c r="T10" s="136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5">
        <v>0</v>
      </c>
      <c r="T12" s="136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5">
        <v>0</v>
      </c>
      <c r="T17" s="136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5">
        <v>500.9</v>
      </c>
      <c r="T18" s="136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5">
        <v>0</v>
      </c>
      <c r="T19" s="136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5">
        <v>0</v>
      </c>
      <c r="T20" s="136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9">
        <v>20883.79</v>
      </c>
      <c r="T23" s="140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41">
        <f>SUM(S4:S23)</f>
        <v>21384.690000000002</v>
      </c>
      <c r="T24" s="142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2" t="s">
        <v>31</v>
      </c>
      <c r="Q28" s="122"/>
      <c r="R28" s="122"/>
      <c r="S28" s="12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>
        <v>42064</v>
      </c>
      <c r="Q29" s="123">
        <f>'[1]лютий'!$D$109</f>
        <v>138305.95627000002</v>
      </c>
      <c r="R29" s="123"/>
      <c r="S29" s="123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0"/>
      <c r="Q30" s="123"/>
      <c r="R30" s="123"/>
      <c r="S30" s="123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7" t="s">
        <v>49</v>
      </c>
      <c r="R32" s="128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6" t="s">
        <v>47</v>
      </c>
      <c r="R33" s="126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0" t="s">
        <v>33</v>
      </c>
      <c r="Q38" s="130"/>
      <c r="R38" s="130"/>
      <c r="S38" s="130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9">
        <v>42064</v>
      </c>
      <c r="Q39" s="129">
        <v>0</v>
      </c>
      <c r="R39" s="129"/>
      <c r="S39" s="129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0"/>
      <c r="Q40" s="129"/>
      <c r="R40" s="129"/>
      <c r="S40" s="129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66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69</v>
      </c>
      <c r="Q1" s="107"/>
      <c r="R1" s="107"/>
      <c r="S1" s="107"/>
      <c r="T1" s="107"/>
      <c r="U1" s="112"/>
    </row>
    <row r="2" spans="1:21" ht="16.5" thickBot="1">
      <c r="A2" s="113" t="s">
        <v>74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75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67</v>
      </c>
      <c r="M3" s="40" t="s">
        <v>76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5">
        <v>0</v>
      </c>
      <c r="T5" s="136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5">
        <v>0</v>
      </c>
      <c r="T7" s="136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5">
        <v>0</v>
      </c>
      <c r="T10" s="136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5">
        <v>0</v>
      </c>
      <c r="T12" s="136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5">
        <v>0</v>
      </c>
      <c r="T13" s="136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5">
        <v>0</v>
      </c>
      <c r="T14" s="136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5">
        <v>0</v>
      </c>
      <c r="T18" s="136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5">
        <v>0</v>
      </c>
      <c r="T19" s="136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5">
        <v>0</v>
      </c>
      <c r="T21" s="136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5">
        <v>0</v>
      </c>
      <c r="T23" s="136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9">
        <v>13804</v>
      </c>
      <c r="T24" s="140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41">
        <f>SUM(S4:S24)</f>
        <v>13804</v>
      </c>
      <c r="T25" s="142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2" t="s">
        <v>31</v>
      </c>
      <c r="Q29" s="122"/>
      <c r="R29" s="122"/>
      <c r="S29" s="122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9">
        <v>42095</v>
      </c>
      <c r="Q30" s="123">
        <f>'[2]березень'!$D$109</f>
        <v>147433.23977000001</v>
      </c>
      <c r="R30" s="123"/>
      <c r="S30" s="123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0"/>
      <c r="Q31" s="123"/>
      <c r="R31" s="123"/>
      <c r="S31" s="123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7" t="s">
        <v>70</v>
      </c>
      <c r="R33" s="128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6" t="s">
        <v>47</v>
      </c>
      <c r="R34" s="126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0" t="s">
        <v>33</v>
      </c>
      <c r="Q39" s="130"/>
      <c r="R39" s="130"/>
      <c r="S39" s="130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9">
        <v>42095</v>
      </c>
      <c r="Q40" s="129">
        <v>0</v>
      </c>
      <c r="R40" s="129"/>
      <c r="S40" s="129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0"/>
      <c r="Q41" s="129"/>
      <c r="R41" s="129"/>
      <c r="S41" s="129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30:P31"/>
    <mergeCell ref="Q30:S31"/>
    <mergeCell ref="Q33:R33"/>
    <mergeCell ref="Q34:R34"/>
    <mergeCell ref="P38:S38"/>
    <mergeCell ref="P39:S39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77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79</v>
      </c>
      <c r="Q1" s="107"/>
      <c r="R1" s="107"/>
      <c r="S1" s="107"/>
      <c r="T1" s="107"/>
      <c r="U1" s="112"/>
    </row>
    <row r="2" spans="1:21" ht="16.5" thickBot="1">
      <c r="A2" s="113" t="s">
        <v>81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82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78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5">
        <v>0</v>
      </c>
      <c r="T9" s="136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5">
        <v>0</v>
      </c>
      <c r="T11" s="136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5">
        <v>0</v>
      </c>
      <c r="T12" s="136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5">
        <v>0</v>
      </c>
      <c r="T13" s="136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5">
        <v>0</v>
      </c>
      <c r="T17" s="136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5">
        <v>0</v>
      </c>
      <c r="T18" s="136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5">
        <v>0</v>
      </c>
      <c r="T22" s="136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5">
        <v>0</v>
      </c>
      <c r="T23" s="136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9">
        <v>7506813.9</v>
      </c>
      <c r="T24" s="140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41">
        <f>SUM(S4:S24)</f>
        <v>7506813.9</v>
      </c>
      <c r="T25" s="142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2" t="s">
        <v>31</v>
      </c>
      <c r="Q29" s="122"/>
      <c r="R29" s="122"/>
      <c r="S29" s="122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9">
        <v>42125</v>
      </c>
      <c r="Q30" s="123">
        <f>'[1]квітень'!$D$108</f>
        <v>154856.06924</v>
      </c>
      <c r="R30" s="123"/>
      <c r="S30" s="123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0"/>
      <c r="Q31" s="123"/>
      <c r="R31" s="123"/>
      <c r="S31" s="123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7" t="s">
        <v>70</v>
      </c>
      <c r="R33" s="128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6" t="s">
        <v>47</v>
      </c>
      <c r="R34" s="126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0" t="s">
        <v>33</v>
      </c>
      <c r="Q39" s="130"/>
      <c r="R39" s="130"/>
      <c r="S39" s="130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9">
        <v>42125</v>
      </c>
      <c r="Q40" s="129">
        <v>0</v>
      </c>
      <c r="R40" s="129"/>
      <c r="S40" s="129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0"/>
      <c r="Q41" s="129"/>
      <c r="R41" s="129"/>
      <c r="S41" s="129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83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85</v>
      </c>
      <c r="Q1" s="107"/>
      <c r="R1" s="107"/>
      <c r="S1" s="107"/>
      <c r="T1" s="107"/>
      <c r="U1" s="112"/>
    </row>
    <row r="2" spans="1:21" ht="16.5" thickBot="1">
      <c r="A2" s="113" t="s">
        <v>87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88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84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3">
        <v>0</v>
      </c>
      <c r="T4" s="134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5">
        <v>0</v>
      </c>
      <c r="T5" s="136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5">
        <v>0</v>
      </c>
      <c r="T7" s="136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5">
        <v>0</v>
      </c>
      <c r="T11" s="136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5">
        <v>0</v>
      </c>
      <c r="T16" s="136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5">
        <v>0</v>
      </c>
      <c r="T17" s="136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5">
        <v>0</v>
      </c>
      <c r="T18" s="136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5">
        <v>0</v>
      </c>
      <c r="T20" s="136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5">
        <v>0</v>
      </c>
      <c r="T21" s="136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41">
        <f>SUM(S4:S21)</f>
        <v>0</v>
      </c>
      <c r="T22" s="142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21" t="s">
        <v>37</v>
      </c>
      <c r="Q25" s="121"/>
      <c r="R25" s="121"/>
      <c r="S25" s="121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22" t="s">
        <v>31</v>
      </c>
      <c r="Q26" s="122"/>
      <c r="R26" s="122"/>
      <c r="S26" s="122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9">
        <v>42156</v>
      </c>
      <c r="Q27" s="123">
        <f>'[1]травень'!$D$83</f>
        <v>153606.78</v>
      </c>
      <c r="R27" s="123"/>
      <c r="S27" s="123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0"/>
      <c r="Q28" s="123"/>
      <c r="R28" s="123"/>
      <c r="S28" s="123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45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27" t="s">
        <v>70</v>
      </c>
      <c r="R30" s="128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26" t="s">
        <v>47</v>
      </c>
      <c r="R31" s="126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21" t="s">
        <v>32</v>
      </c>
      <c r="Q35" s="121"/>
      <c r="R35" s="121"/>
      <c r="S35" s="121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30" t="s">
        <v>33</v>
      </c>
      <c r="Q36" s="130"/>
      <c r="R36" s="130"/>
      <c r="S36" s="130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9">
        <v>42156</v>
      </c>
      <c r="Q37" s="129">
        <v>0</v>
      </c>
      <c r="R37" s="129"/>
      <c r="S37" s="129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0"/>
      <c r="Q38" s="129"/>
      <c r="R38" s="129"/>
      <c r="S38" s="129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Q31:R31"/>
    <mergeCell ref="P35:S35"/>
    <mergeCell ref="P36:S36"/>
    <mergeCell ref="P37:P38"/>
    <mergeCell ref="Q37:S38"/>
    <mergeCell ref="P26:S26"/>
    <mergeCell ref="P27:P28"/>
    <mergeCell ref="Q27:S28"/>
    <mergeCell ref="Q30:R30"/>
    <mergeCell ref="S22:T22"/>
    <mergeCell ref="P25:S25"/>
    <mergeCell ref="S19:T19"/>
    <mergeCell ref="S20:T20"/>
    <mergeCell ref="S21:T21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89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90</v>
      </c>
      <c r="Q1" s="107"/>
      <c r="R1" s="107"/>
      <c r="S1" s="107"/>
      <c r="T1" s="107"/>
      <c r="U1" s="112"/>
    </row>
    <row r="2" spans="1:21" ht="16.5" thickBot="1">
      <c r="A2" s="113" t="s">
        <v>92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93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91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3">
        <v>2189.4</v>
      </c>
      <c r="T4" s="134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5">
        <v>0</v>
      </c>
      <c r="T18" s="136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5">
        <v>0</v>
      </c>
      <c r="T19" s="136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5">
        <v>0</v>
      </c>
      <c r="T22" s="136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5">
        <v>1247.6</v>
      </c>
      <c r="T23" s="136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41">
        <f>SUM(S4:S23)</f>
        <v>3437</v>
      </c>
      <c r="T24" s="142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2" t="s">
        <v>31</v>
      </c>
      <c r="Q28" s="122"/>
      <c r="R28" s="122"/>
      <c r="S28" s="12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>
        <v>42186</v>
      </c>
      <c r="Q29" s="123">
        <f>'[1]червень'!$D$83</f>
        <v>152943.93305000002</v>
      </c>
      <c r="R29" s="123"/>
      <c r="S29" s="123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0"/>
      <c r="Q30" s="123"/>
      <c r="R30" s="123"/>
      <c r="S30" s="123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7" t="s">
        <v>70</v>
      </c>
      <c r="R32" s="128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6" t="s">
        <v>47</v>
      </c>
      <c r="R33" s="126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0" t="s">
        <v>33</v>
      </c>
      <c r="Q38" s="130"/>
      <c r="R38" s="130"/>
      <c r="S38" s="130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9">
        <v>42186</v>
      </c>
      <c r="Q39" s="129">
        <v>0</v>
      </c>
      <c r="R39" s="129"/>
      <c r="S39" s="129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0"/>
      <c r="Q40" s="129"/>
      <c r="R40" s="129"/>
      <c r="S40" s="129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  <mergeCell ref="P29:P30"/>
    <mergeCell ref="Q29:S30"/>
    <mergeCell ref="S19:T19"/>
    <mergeCell ref="S20:T20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3" topLeftCell="F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7" sqref="Q47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94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96</v>
      </c>
      <c r="Q1" s="107"/>
      <c r="R1" s="107"/>
      <c r="S1" s="107"/>
      <c r="T1" s="107"/>
      <c r="U1" s="112"/>
    </row>
    <row r="2" spans="1:21" ht="16.5" thickBot="1">
      <c r="A2" s="113" t="s">
        <v>97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98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95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35">
        <v>0</v>
      </c>
      <c r="T9" s="136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35">
        <v>0</v>
      </c>
      <c r="T10" s="136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35">
        <v>0</v>
      </c>
      <c r="T15" s="136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35">
        <v>0</v>
      </c>
      <c r="T16" s="136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35">
        <v>0</v>
      </c>
      <c r="T18" s="136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35">
        <v>0</v>
      </c>
      <c r="T20" s="136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35">
        <v>0</v>
      </c>
      <c r="T24" s="136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35">
        <v>0</v>
      </c>
      <c r="T25" s="136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35">
        <v>18786615.38</v>
      </c>
      <c r="T26" s="136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41">
        <f>SUM(S4:S26)</f>
        <v>18786615.38</v>
      </c>
      <c r="T27" s="142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1" t="s">
        <v>37</v>
      </c>
      <c r="Q30" s="121"/>
      <c r="R30" s="121"/>
      <c r="S30" s="121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2" t="s">
        <v>31</v>
      </c>
      <c r="Q31" s="122"/>
      <c r="R31" s="122"/>
      <c r="S31" s="122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19">
        <v>42217</v>
      </c>
      <c r="Q32" s="123">
        <f>'[1]липень'!$D$83</f>
        <v>24842.96012</v>
      </c>
      <c r="R32" s="123"/>
      <c r="S32" s="123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20"/>
      <c r="Q33" s="123"/>
      <c r="R33" s="123"/>
      <c r="S33" s="123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45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27" t="s">
        <v>70</v>
      </c>
      <c r="R35" s="128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26" t="s">
        <v>47</v>
      </c>
      <c r="R36" s="126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1" t="s">
        <v>32</v>
      </c>
      <c r="Q40" s="121"/>
      <c r="R40" s="121"/>
      <c r="S40" s="121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30" t="s">
        <v>33</v>
      </c>
      <c r="Q41" s="130"/>
      <c r="R41" s="130"/>
      <c r="S41" s="130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19">
        <v>42217</v>
      </c>
      <c r="Q42" s="129">
        <f>'[3]залишки  (2)'!$K$6</f>
        <v>147568826.62</v>
      </c>
      <c r="R42" s="129"/>
      <c r="S42" s="129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20"/>
      <c r="Q43" s="129"/>
      <c r="R43" s="129"/>
      <c r="S43" s="129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5:T25"/>
    <mergeCell ref="S22:T22"/>
    <mergeCell ref="S23:T23"/>
    <mergeCell ref="S24:T24"/>
    <mergeCell ref="S26:T26"/>
    <mergeCell ref="S27:T27"/>
    <mergeCell ref="P30:S30"/>
    <mergeCell ref="P31:S31"/>
    <mergeCell ref="P32:P33"/>
    <mergeCell ref="Q32:S33"/>
    <mergeCell ref="Q35:R35"/>
    <mergeCell ref="Q36:R36"/>
    <mergeCell ref="P40:S40"/>
    <mergeCell ref="P41:S41"/>
    <mergeCell ref="P42:P43"/>
    <mergeCell ref="Q42:S4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G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6" sqref="L16:L2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99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101</v>
      </c>
      <c r="Q1" s="107"/>
      <c r="R1" s="107"/>
      <c r="S1" s="107"/>
      <c r="T1" s="107"/>
      <c r="U1" s="112"/>
    </row>
    <row r="2" spans="1:21" ht="16.5" thickBot="1">
      <c r="A2" s="113" t="s">
        <v>102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103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100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AVERAGE(L4:L23)</f>
        <v>3276.1105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3276.1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3276.1</v>
      </c>
      <c r="P6" s="105">
        <v>0</v>
      </c>
      <c r="Q6" s="50">
        <v>0</v>
      </c>
      <c r="R6" s="106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3276.1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3276.1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42226</v>
      </c>
      <c r="B9" s="41">
        <v>578.5</v>
      </c>
      <c r="C9" s="96">
        <v>11.1</v>
      </c>
      <c r="D9" s="3">
        <v>2.8</v>
      </c>
      <c r="E9" s="3">
        <f>133.5+44.8</f>
        <v>178.3</v>
      </c>
      <c r="F9" s="41">
        <v>938.4</v>
      </c>
      <c r="G9" s="3">
        <v>0.4</v>
      </c>
      <c r="H9" s="3">
        <v>30.75</v>
      </c>
      <c r="I9" s="3">
        <v>0</v>
      </c>
      <c r="J9" s="3">
        <v>24.1</v>
      </c>
      <c r="K9" s="41">
        <f t="shared" si="0"/>
        <v>51.6500000000002</v>
      </c>
      <c r="L9" s="41">
        <v>1816</v>
      </c>
      <c r="M9" s="41">
        <v>1270</v>
      </c>
      <c r="N9" s="4">
        <f t="shared" si="1"/>
        <v>1.4299212598425197</v>
      </c>
      <c r="O9" s="2">
        <v>3276.1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42227</v>
      </c>
      <c r="B10" s="41">
        <v>629</v>
      </c>
      <c r="C10" s="96">
        <v>87.4</v>
      </c>
      <c r="D10" s="3">
        <v>8.1</v>
      </c>
      <c r="E10" s="3">
        <v>258.6</v>
      </c>
      <c r="F10" s="41">
        <v>776.9</v>
      </c>
      <c r="G10" s="3">
        <v>0</v>
      </c>
      <c r="H10" s="3">
        <v>20.5</v>
      </c>
      <c r="I10" s="3">
        <v>0</v>
      </c>
      <c r="J10" s="3">
        <v>3.5</v>
      </c>
      <c r="K10" s="41">
        <f t="shared" si="0"/>
        <v>154.5999999999999</v>
      </c>
      <c r="L10" s="41">
        <v>1938.6</v>
      </c>
      <c r="M10" s="55">
        <v>1560</v>
      </c>
      <c r="N10" s="4">
        <f t="shared" si="1"/>
        <v>1.2426923076923075</v>
      </c>
      <c r="O10" s="2">
        <v>3276.1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42228</v>
      </c>
      <c r="B11" s="41">
        <v>505.1</v>
      </c>
      <c r="C11" s="96">
        <v>5.6</v>
      </c>
      <c r="D11" s="3">
        <v>2.9</v>
      </c>
      <c r="E11" s="3">
        <v>233.9</v>
      </c>
      <c r="F11" s="41">
        <v>780.1</v>
      </c>
      <c r="G11" s="3">
        <v>0.4</v>
      </c>
      <c r="H11" s="3">
        <v>35</v>
      </c>
      <c r="I11" s="3">
        <v>0</v>
      </c>
      <c r="J11" s="3">
        <v>23.7</v>
      </c>
      <c r="K11" s="41">
        <f t="shared" si="0"/>
        <v>198.49999999999983</v>
      </c>
      <c r="L11" s="41">
        <v>1785.2</v>
      </c>
      <c r="M11" s="41">
        <v>1750</v>
      </c>
      <c r="N11" s="4">
        <f t="shared" si="1"/>
        <v>1.0201142857142858</v>
      </c>
      <c r="O11" s="2">
        <v>3276.1</v>
      </c>
      <c r="P11" s="104">
        <v>0</v>
      </c>
      <c r="Q11" s="47">
        <v>0</v>
      </c>
      <c r="R11" s="53">
        <v>0</v>
      </c>
      <c r="S11" s="135">
        <v>13748.5</v>
      </c>
      <c r="T11" s="136"/>
      <c r="U11" s="34">
        <f t="shared" si="2"/>
        <v>13748.5</v>
      </c>
    </row>
    <row r="12" spans="1:21" ht="12.75">
      <c r="A12" s="12">
        <v>42229</v>
      </c>
      <c r="B12" s="41">
        <v>1494.98</v>
      </c>
      <c r="C12" s="96">
        <v>7.97</v>
      </c>
      <c r="D12" s="3">
        <v>8.2</v>
      </c>
      <c r="E12" s="3">
        <v>165.2</v>
      </c>
      <c r="F12" s="41">
        <v>867.3</v>
      </c>
      <c r="G12" s="3">
        <v>1.5</v>
      </c>
      <c r="H12" s="3">
        <v>22.82</v>
      </c>
      <c r="I12" s="3">
        <v>0</v>
      </c>
      <c r="J12" s="3">
        <v>2</v>
      </c>
      <c r="K12" s="41">
        <f t="shared" si="0"/>
        <v>92.93</v>
      </c>
      <c r="L12" s="41">
        <v>2662.9</v>
      </c>
      <c r="M12" s="41">
        <v>2700</v>
      </c>
      <c r="N12" s="4">
        <f t="shared" si="1"/>
        <v>0.9862592592592593</v>
      </c>
      <c r="O12" s="2">
        <v>3276.1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42230</v>
      </c>
      <c r="B13" s="41">
        <v>2735.7</v>
      </c>
      <c r="C13" s="96">
        <v>12.1</v>
      </c>
      <c r="D13" s="3">
        <v>44.7</v>
      </c>
      <c r="E13" s="3">
        <v>201.5</v>
      </c>
      <c r="F13" s="41">
        <v>584.4</v>
      </c>
      <c r="G13" s="3">
        <v>6.5</v>
      </c>
      <c r="H13" s="3">
        <v>20.1</v>
      </c>
      <c r="I13" s="3">
        <v>0</v>
      </c>
      <c r="J13" s="3">
        <v>0.3</v>
      </c>
      <c r="K13" s="41">
        <f t="shared" si="0"/>
        <v>232.10000000000034</v>
      </c>
      <c r="L13" s="41">
        <v>3837.4</v>
      </c>
      <c r="M13" s="41">
        <v>4500</v>
      </c>
      <c r="N13" s="4">
        <f t="shared" si="1"/>
        <v>0.8527555555555556</v>
      </c>
      <c r="O13" s="2">
        <v>3276.1</v>
      </c>
      <c r="P13" s="104">
        <v>117.5</v>
      </c>
      <c r="Q13" s="47">
        <v>0</v>
      </c>
      <c r="R13" s="53">
        <v>0</v>
      </c>
      <c r="S13" s="135">
        <v>0</v>
      </c>
      <c r="T13" s="136"/>
      <c r="U13" s="34">
        <f t="shared" si="2"/>
        <v>117.5</v>
      </c>
    </row>
    <row r="14" spans="1:21" ht="12.75">
      <c r="A14" s="12">
        <v>42233</v>
      </c>
      <c r="B14" s="41">
        <v>744.3</v>
      </c>
      <c r="C14" s="96">
        <v>12.5</v>
      </c>
      <c r="D14" s="3">
        <v>5.5</v>
      </c>
      <c r="E14" s="3">
        <v>344.9</v>
      </c>
      <c r="F14" s="41">
        <v>1002.7</v>
      </c>
      <c r="G14" s="3">
        <v>1409.7</v>
      </c>
      <c r="H14" s="3">
        <v>33.2</v>
      </c>
      <c r="I14" s="3">
        <v>0</v>
      </c>
      <c r="J14" s="3">
        <v>0.8</v>
      </c>
      <c r="K14" s="41">
        <f t="shared" si="0"/>
        <v>245.30000000000018</v>
      </c>
      <c r="L14" s="41">
        <v>3798.9</v>
      </c>
      <c r="M14" s="41">
        <v>2300</v>
      </c>
      <c r="N14" s="4">
        <f t="shared" si="1"/>
        <v>1.651695652173913</v>
      </c>
      <c r="O14" s="2">
        <v>3276.1</v>
      </c>
      <c r="P14" s="104">
        <v>0</v>
      </c>
      <c r="Q14" s="47">
        <v>0</v>
      </c>
      <c r="R14" s="52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42234</v>
      </c>
      <c r="B15" s="41">
        <v>703.2</v>
      </c>
      <c r="C15" s="96">
        <v>142.2</v>
      </c>
      <c r="D15" s="3">
        <v>12.6</v>
      </c>
      <c r="E15" s="3">
        <v>395.6</v>
      </c>
      <c r="F15" s="41">
        <v>1389.1</v>
      </c>
      <c r="G15" s="3">
        <v>121.1</v>
      </c>
      <c r="H15" s="3">
        <v>16.9</v>
      </c>
      <c r="I15" s="3">
        <v>0</v>
      </c>
      <c r="J15" s="3">
        <v>60.4</v>
      </c>
      <c r="K15" s="41">
        <f t="shared" si="0"/>
        <v>208.10000000000045</v>
      </c>
      <c r="L15" s="41">
        <v>3049.2</v>
      </c>
      <c r="M15" s="41">
        <v>2200</v>
      </c>
      <c r="N15" s="4">
        <f t="shared" si="1"/>
        <v>1.386</v>
      </c>
      <c r="O15" s="2">
        <v>3276.1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42235</v>
      </c>
      <c r="B16" s="47">
        <v>805.8</v>
      </c>
      <c r="C16" s="97">
        <v>41.7</v>
      </c>
      <c r="D16" s="75">
        <v>0</v>
      </c>
      <c r="E16" s="75">
        <v>275.3</v>
      </c>
      <c r="F16" s="101">
        <v>1356.7</v>
      </c>
      <c r="G16" s="75">
        <v>2.9</v>
      </c>
      <c r="H16" s="75">
        <v>29.7</v>
      </c>
      <c r="I16" s="75">
        <v>0</v>
      </c>
      <c r="J16" s="75">
        <v>25.3</v>
      </c>
      <c r="K16" s="41">
        <f t="shared" si="0"/>
        <v>354.00000000000034</v>
      </c>
      <c r="L16" s="47">
        <v>2891.4</v>
      </c>
      <c r="M16" s="55">
        <v>2500</v>
      </c>
      <c r="N16" s="4">
        <f>L16/M16</f>
        <v>1.15656</v>
      </c>
      <c r="O16" s="2">
        <v>3276.1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42236</v>
      </c>
      <c r="B17" s="41">
        <v>2398.7</v>
      </c>
      <c r="C17" s="96">
        <v>16</v>
      </c>
      <c r="D17" s="3">
        <v>5.3</v>
      </c>
      <c r="E17" s="3">
        <v>264.6</v>
      </c>
      <c r="F17" s="41">
        <v>588.9</v>
      </c>
      <c r="G17" s="3">
        <v>0.4</v>
      </c>
      <c r="H17" s="3">
        <v>23.5</v>
      </c>
      <c r="I17" s="3">
        <v>0</v>
      </c>
      <c r="J17" s="3">
        <v>6.1</v>
      </c>
      <c r="K17" s="41">
        <f t="shared" si="0"/>
        <v>91.20000000000005</v>
      </c>
      <c r="L17" s="41">
        <v>3394.7</v>
      </c>
      <c r="M17" s="55">
        <v>3700</v>
      </c>
      <c r="N17" s="4">
        <f t="shared" si="1"/>
        <v>0.9174864864864865</v>
      </c>
      <c r="O17" s="2">
        <v>3276.1</v>
      </c>
      <c r="P17" s="104">
        <v>0</v>
      </c>
      <c r="Q17" s="47">
        <v>0</v>
      </c>
      <c r="R17" s="52">
        <v>0</v>
      </c>
      <c r="S17" s="135">
        <v>1</v>
      </c>
      <c r="T17" s="136"/>
      <c r="U17" s="34">
        <f t="shared" si="2"/>
        <v>1</v>
      </c>
    </row>
    <row r="18" spans="1:21" ht="12.75">
      <c r="A18" s="12">
        <v>42237</v>
      </c>
      <c r="B18" s="41">
        <v>2506.2</v>
      </c>
      <c r="C18" s="96">
        <v>75.3</v>
      </c>
      <c r="D18" s="3">
        <v>-22</v>
      </c>
      <c r="E18" s="3">
        <v>381.4</v>
      </c>
      <c r="F18" s="41">
        <v>162.4</v>
      </c>
      <c r="G18" s="3">
        <v>0.2</v>
      </c>
      <c r="H18" s="3">
        <v>21.5</v>
      </c>
      <c r="I18" s="3">
        <v>0</v>
      </c>
      <c r="J18" s="3">
        <v>3.1</v>
      </c>
      <c r="K18" s="41">
        <f t="shared" si="0"/>
        <v>63.50000000000015</v>
      </c>
      <c r="L18" s="41">
        <v>3191.6</v>
      </c>
      <c r="M18" s="41">
        <v>4600</v>
      </c>
      <c r="N18" s="4">
        <f t="shared" si="1"/>
        <v>0.6938260869565217</v>
      </c>
      <c r="O18" s="2">
        <v>3276.1</v>
      </c>
      <c r="P18" s="104">
        <v>2.2</v>
      </c>
      <c r="Q18" s="47">
        <v>0</v>
      </c>
      <c r="R18" s="53">
        <v>20</v>
      </c>
      <c r="S18" s="135">
        <v>0</v>
      </c>
      <c r="T18" s="136"/>
      <c r="U18" s="34">
        <f t="shared" si="2"/>
        <v>22.2</v>
      </c>
    </row>
    <row r="19" spans="1:21" ht="12.75">
      <c r="A19" s="12">
        <v>42241</v>
      </c>
      <c r="B19" s="41">
        <v>521.4</v>
      </c>
      <c r="C19" s="96">
        <v>486.3</v>
      </c>
      <c r="D19" s="3">
        <v>11.6</v>
      </c>
      <c r="E19" s="3">
        <v>706.9</v>
      </c>
      <c r="F19" s="41">
        <v>94.7</v>
      </c>
      <c r="G19" s="3">
        <v>0</v>
      </c>
      <c r="H19" s="3">
        <v>28.9</v>
      </c>
      <c r="I19" s="3">
        <v>0</v>
      </c>
      <c r="J19" s="3">
        <v>1</v>
      </c>
      <c r="K19" s="41">
        <f t="shared" si="0"/>
        <v>270.7000000000001</v>
      </c>
      <c r="L19" s="41">
        <v>2121.5</v>
      </c>
      <c r="M19" s="41">
        <v>3500</v>
      </c>
      <c r="N19" s="4">
        <f t="shared" si="1"/>
        <v>0.6061428571428571</v>
      </c>
      <c r="O19" s="2">
        <v>3276.1</v>
      </c>
      <c r="P19" s="104">
        <v>43.4</v>
      </c>
      <c r="Q19" s="47">
        <v>0</v>
      </c>
      <c r="R19" s="53">
        <v>0</v>
      </c>
      <c r="S19" s="135">
        <v>0</v>
      </c>
      <c r="T19" s="136"/>
      <c r="U19" s="34">
        <f t="shared" si="2"/>
        <v>43.4</v>
      </c>
    </row>
    <row r="20" spans="1:21" ht="12.75">
      <c r="A20" s="12">
        <v>42242</v>
      </c>
      <c r="B20" s="41">
        <v>534.1</v>
      </c>
      <c r="C20" s="96">
        <v>2031.8</v>
      </c>
      <c r="D20" s="3">
        <v>0.3</v>
      </c>
      <c r="E20" s="3">
        <f>245.6+530.3</f>
        <v>775.9</v>
      </c>
      <c r="F20" s="41">
        <v>79.88</v>
      </c>
      <c r="G20" s="3">
        <v>0.7</v>
      </c>
      <c r="H20" s="3">
        <v>18.4</v>
      </c>
      <c r="I20" s="3">
        <v>0</v>
      </c>
      <c r="J20" s="3">
        <v>0.6</v>
      </c>
      <c r="K20" s="41">
        <f t="shared" si="0"/>
        <v>199.42000000000013</v>
      </c>
      <c r="L20" s="41">
        <v>3641.1</v>
      </c>
      <c r="M20" s="41">
        <v>2500</v>
      </c>
      <c r="N20" s="4">
        <f t="shared" si="1"/>
        <v>1.45644</v>
      </c>
      <c r="O20" s="2">
        <v>3276.1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42243</v>
      </c>
      <c r="B21" s="41">
        <v>650.6</v>
      </c>
      <c r="C21" s="96">
        <v>1265.2</v>
      </c>
      <c r="D21" s="3">
        <v>34.1</v>
      </c>
      <c r="E21" s="41">
        <v>1794.3</v>
      </c>
      <c r="F21" s="41">
        <v>130.9</v>
      </c>
      <c r="G21" s="3">
        <v>0</v>
      </c>
      <c r="H21" s="3">
        <v>25.2</v>
      </c>
      <c r="I21" s="3">
        <v>0</v>
      </c>
      <c r="J21" s="3">
        <v>1.8</v>
      </c>
      <c r="K21" s="41">
        <f t="shared" si="0"/>
        <v>275.2400000000001</v>
      </c>
      <c r="L21" s="41">
        <v>4177.34</v>
      </c>
      <c r="M21" s="41">
        <v>3100</v>
      </c>
      <c r="N21" s="4">
        <f t="shared" si="1"/>
        <v>1.3475290322580646</v>
      </c>
      <c r="O21" s="2">
        <v>3276.1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42244</v>
      </c>
      <c r="B22" s="41">
        <v>3271.8</v>
      </c>
      <c r="C22" s="96">
        <v>2251.73</v>
      </c>
      <c r="D22" s="3">
        <v>15.2</v>
      </c>
      <c r="E22" s="41">
        <v>2445.9</v>
      </c>
      <c r="F22" s="41">
        <v>119.9</v>
      </c>
      <c r="G22" s="3">
        <v>0</v>
      </c>
      <c r="H22" s="3">
        <v>29.8</v>
      </c>
      <c r="I22" s="3">
        <v>0</v>
      </c>
      <c r="J22" s="3">
        <v>2.1</v>
      </c>
      <c r="K22" s="41">
        <f t="shared" si="0"/>
        <v>187.46999999999952</v>
      </c>
      <c r="L22" s="41">
        <v>8323.9</v>
      </c>
      <c r="M22" s="41">
        <v>7500</v>
      </c>
      <c r="N22" s="4">
        <f t="shared" si="1"/>
        <v>1.1098533333333334</v>
      </c>
      <c r="O22" s="2">
        <v>3276.1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3.5" thickBot="1">
      <c r="A23" s="12">
        <v>42247</v>
      </c>
      <c r="B23" s="41">
        <v>2120.1</v>
      </c>
      <c r="C23" s="96">
        <v>245.25</v>
      </c>
      <c r="D23" s="3">
        <v>14.2</v>
      </c>
      <c r="E23" s="3">
        <v>197.6</v>
      </c>
      <c r="F23" s="41">
        <v>96.5</v>
      </c>
      <c r="G23" s="3">
        <v>0</v>
      </c>
      <c r="H23" s="3">
        <v>32.2</v>
      </c>
      <c r="I23" s="3">
        <v>0</v>
      </c>
      <c r="J23" s="3">
        <v>7.8</v>
      </c>
      <c r="K23" s="41">
        <f t="shared" si="0"/>
        <v>139.85000000000014</v>
      </c>
      <c r="L23" s="41">
        <v>2853.5</v>
      </c>
      <c r="M23" s="41">
        <v>3139.2</v>
      </c>
      <c r="N23" s="4">
        <f t="shared" si="1"/>
        <v>0.9089895514780837</v>
      </c>
      <c r="O23" s="2">
        <v>3276.1</v>
      </c>
      <c r="P23" s="46">
        <v>6.8</v>
      </c>
      <c r="Q23" s="52">
        <v>0</v>
      </c>
      <c r="R23" s="53">
        <v>0</v>
      </c>
      <c r="S23" s="135">
        <v>0</v>
      </c>
      <c r="T23" s="136"/>
      <c r="U23" s="34">
        <f t="shared" si="2"/>
        <v>6.8</v>
      </c>
    </row>
    <row r="24" spans="1:21" ht="13.5" thickBot="1">
      <c r="A24" s="38" t="s">
        <v>30</v>
      </c>
      <c r="B24" s="99">
        <f aca="true" t="shared" si="3" ref="B24:M24">SUM(B4:B23)</f>
        <v>30276.579999999994</v>
      </c>
      <c r="C24" s="99">
        <f t="shared" si="3"/>
        <v>6753.049999999999</v>
      </c>
      <c r="D24" s="99">
        <f t="shared" si="3"/>
        <v>217.74999999999997</v>
      </c>
      <c r="E24" s="99">
        <f t="shared" si="3"/>
        <v>9370.15</v>
      </c>
      <c r="F24" s="99">
        <f t="shared" si="3"/>
        <v>12256.48</v>
      </c>
      <c r="G24" s="99">
        <f t="shared" si="3"/>
        <v>1544.8500000000001</v>
      </c>
      <c r="H24" s="99">
        <f t="shared" si="3"/>
        <v>529.27</v>
      </c>
      <c r="I24" s="100">
        <f t="shared" si="3"/>
        <v>723.1</v>
      </c>
      <c r="J24" s="100">
        <f t="shared" si="3"/>
        <v>258.75</v>
      </c>
      <c r="K24" s="42">
        <f t="shared" si="3"/>
        <v>3592.2300000000023</v>
      </c>
      <c r="L24" s="42">
        <f t="shared" si="3"/>
        <v>65522.21</v>
      </c>
      <c r="M24" s="42">
        <f t="shared" si="3"/>
        <v>61339.2</v>
      </c>
      <c r="N24" s="14">
        <f t="shared" si="1"/>
        <v>1.0681947270261105</v>
      </c>
      <c r="O24" s="2"/>
      <c r="P24" s="89">
        <f>SUM(P4:P23)</f>
        <v>178.9</v>
      </c>
      <c r="Q24" s="89">
        <f>SUM(Q4:Q23)</f>
        <v>0</v>
      </c>
      <c r="R24" s="89">
        <f>SUM(R4:R23)</f>
        <v>20</v>
      </c>
      <c r="S24" s="141">
        <f>SUM(S4:S23)</f>
        <v>13749.5</v>
      </c>
      <c r="T24" s="142"/>
      <c r="U24" s="89">
        <f>P24+Q24+S24+R24+T24</f>
        <v>13948.4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2" t="s">
        <v>31</v>
      </c>
      <c r="Q28" s="122"/>
      <c r="R28" s="122"/>
      <c r="S28" s="12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>
        <v>42248</v>
      </c>
      <c r="Q29" s="123">
        <f>'[1]серпень'!$D$83</f>
        <v>2162.07</v>
      </c>
      <c r="R29" s="123"/>
      <c r="S29" s="123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0"/>
      <c r="Q30" s="123"/>
      <c r="R30" s="123"/>
      <c r="S30" s="123"/>
      <c r="T30" s="90"/>
      <c r="U30" s="90"/>
    </row>
    <row r="31" spans="1:21" ht="12.75" hidden="1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'[1]серпень'!$I$83</f>
        <v>0</v>
      </c>
      <c r="T31" s="86"/>
      <c r="U31" s="87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7" t="s">
        <v>70</v>
      </c>
      <c r="R32" s="128"/>
      <c r="S32" s="60">
        <f>'[1]серпень'!$I$82</f>
        <v>0</v>
      </c>
      <c r="T32" s="88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6" t="s">
        <v>47</v>
      </c>
      <c r="R33" s="126"/>
      <c r="S33" s="79">
        <f>'[1]серпень'!$I$81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0" t="s">
        <v>33</v>
      </c>
      <c r="Q38" s="130"/>
      <c r="R38" s="130"/>
      <c r="S38" s="130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9">
        <v>42248</v>
      </c>
      <c r="Q39" s="129">
        <v>161932.82662</v>
      </c>
      <c r="R39" s="129"/>
      <c r="S39" s="129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0"/>
      <c r="Q40" s="129"/>
      <c r="R40" s="129"/>
      <c r="S40" s="129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Q32:R32"/>
    <mergeCell ref="Q33:R33"/>
    <mergeCell ref="P37:S37"/>
    <mergeCell ref="P38:S38"/>
    <mergeCell ref="S24:T24"/>
    <mergeCell ref="P27:S27"/>
    <mergeCell ref="P28:S28"/>
    <mergeCell ref="P29:P30"/>
    <mergeCell ref="Q29:S30"/>
    <mergeCell ref="S23:T23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24" sqref="J2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105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106</v>
      </c>
      <c r="Q1" s="107"/>
      <c r="R1" s="107"/>
      <c r="S1" s="107"/>
      <c r="T1" s="107"/>
      <c r="U1" s="112"/>
    </row>
    <row r="2" spans="1:21" ht="16.5" thickBot="1">
      <c r="A2" s="113" t="s">
        <v>108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109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104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42248</v>
      </c>
      <c r="B4" s="41">
        <v>407.9</v>
      </c>
      <c r="C4" s="60">
        <v>1.2</v>
      </c>
      <c r="D4" s="47">
        <v>37.6</v>
      </c>
      <c r="E4" s="41">
        <f>79.4-4.5</f>
        <v>74.9</v>
      </c>
      <c r="F4" s="45">
        <v>113.7</v>
      </c>
      <c r="G4" s="3">
        <v>0.1</v>
      </c>
      <c r="H4" s="3">
        <v>11.6</v>
      </c>
      <c r="I4" s="3">
        <v>0</v>
      </c>
      <c r="J4" s="3">
        <v>5.1</v>
      </c>
      <c r="K4" s="41">
        <f aca="true" t="shared" si="0" ref="K4:K25">L4-B4-C4-D4-E4-F4-G4-H4-I4-J4</f>
        <v>4033.2500000000014</v>
      </c>
      <c r="L4" s="41">
        <v>4685.35</v>
      </c>
      <c r="M4" s="41">
        <v>4600</v>
      </c>
      <c r="N4" s="4">
        <f aca="true" t="shared" si="1" ref="N4:N26">L4/M4</f>
        <v>1.018554347826087</v>
      </c>
      <c r="O4" s="2">
        <f>AVERAGE(L4:L25)</f>
        <v>2636.565454545454</v>
      </c>
      <c r="P4" s="43">
        <v>24.1</v>
      </c>
      <c r="Q4" s="44">
        <v>0</v>
      </c>
      <c r="R4" s="45">
        <v>0</v>
      </c>
      <c r="S4" s="133">
        <v>0</v>
      </c>
      <c r="T4" s="134"/>
      <c r="U4" s="34">
        <f>P4+Q4+S4+R4+T4</f>
        <v>24.1</v>
      </c>
    </row>
    <row r="5" spans="1:21" ht="12.75">
      <c r="A5" s="12">
        <v>42249</v>
      </c>
      <c r="B5" s="41">
        <v>335.5</v>
      </c>
      <c r="C5" s="60">
        <v>4.1</v>
      </c>
      <c r="D5" s="47">
        <v>4</v>
      </c>
      <c r="E5" s="41">
        <v>70.1</v>
      </c>
      <c r="F5" s="48">
        <v>68.8</v>
      </c>
      <c r="G5" s="3">
        <v>0</v>
      </c>
      <c r="H5" s="3">
        <v>30.7</v>
      </c>
      <c r="I5" s="3">
        <v>0</v>
      </c>
      <c r="J5" s="3">
        <v>17.8</v>
      </c>
      <c r="K5" s="41">
        <f t="shared" si="0"/>
        <v>51.45000000000006</v>
      </c>
      <c r="L5" s="41">
        <v>582.45</v>
      </c>
      <c r="M5" s="41">
        <v>580</v>
      </c>
      <c r="N5" s="4">
        <f t="shared" si="1"/>
        <v>1.0042241379310346</v>
      </c>
      <c r="O5" s="2">
        <v>2636.6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5">P5+Q5+S5+R5+T5</f>
        <v>0</v>
      </c>
    </row>
    <row r="6" spans="1:21" ht="12.75">
      <c r="A6" s="12">
        <v>42250</v>
      </c>
      <c r="B6" s="41">
        <v>287.8</v>
      </c>
      <c r="C6" s="60">
        <v>0.9</v>
      </c>
      <c r="D6" s="50">
        <v>2</v>
      </c>
      <c r="E6" s="41">
        <v>40.84</v>
      </c>
      <c r="F6" s="51">
        <v>309.84</v>
      </c>
      <c r="G6" s="3">
        <v>0</v>
      </c>
      <c r="H6" s="3">
        <v>23.9</v>
      </c>
      <c r="I6" s="3">
        <v>-0.1</v>
      </c>
      <c r="J6" s="3">
        <v>5.6</v>
      </c>
      <c r="K6" s="41">
        <f t="shared" si="0"/>
        <v>13.220000000000065</v>
      </c>
      <c r="L6" s="41">
        <v>684</v>
      </c>
      <c r="M6" s="41">
        <v>1250</v>
      </c>
      <c r="N6" s="4">
        <f t="shared" si="1"/>
        <v>0.5472</v>
      </c>
      <c r="O6" s="2">
        <v>2636.6</v>
      </c>
      <c r="P6" s="105">
        <v>45.94</v>
      </c>
      <c r="Q6" s="50">
        <v>0</v>
      </c>
      <c r="R6" s="106">
        <v>0.24</v>
      </c>
      <c r="S6" s="137">
        <v>0</v>
      </c>
      <c r="T6" s="138"/>
      <c r="U6" s="34">
        <f t="shared" si="2"/>
        <v>46.18</v>
      </c>
    </row>
    <row r="7" spans="1:21" ht="12.75">
      <c r="A7" s="12">
        <v>42251</v>
      </c>
      <c r="B7" s="41">
        <v>2871</v>
      </c>
      <c r="C7" s="60">
        <v>4.2</v>
      </c>
      <c r="D7" s="47">
        <v>7.8</v>
      </c>
      <c r="E7" s="41">
        <v>137.64</v>
      </c>
      <c r="F7" s="48">
        <v>136.34</v>
      </c>
      <c r="G7" s="3">
        <v>1</v>
      </c>
      <c r="H7" s="3">
        <v>23.9</v>
      </c>
      <c r="I7" s="3">
        <v>920.3</v>
      </c>
      <c r="J7" s="3">
        <v>10.1</v>
      </c>
      <c r="K7" s="41">
        <f t="shared" si="0"/>
        <v>97.22000000000017</v>
      </c>
      <c r="L7" s="41">
        <v>4209.5</v>
      </c>
      <c r="M7" s="41">
        <v>3500</v>
      </c>
      <c r="N7" s="4">
        <f t="shared" si="1"/>
        <v>1.2027142857142856</v>
      </c>
      <c r="O7" s="2">
        <v>2636.6</v>
      </c>
      <c r="P7" s="104">
        <v>0</v>
      </c>
      <c r="Q7" s="47">
        <v>0</v>
      </c>
      <c r="R7" s="53">
        <v>0</v>
      </c>
      <c r="S7" s="135">
        <v>10000</v>
      </c>
      <c r="T7" s="136"/>
      <c r="U7" s="34">
        <f t="shared" si="2"/>
        <v>10000</v>
      </c>
    </row>
    <row r="8" spans="1:21" ht="12.75">
      <c r="A8" s="12">
        <v>42254</v>
      </c>
      <c r="B8" s="41">
        <v>4206.5</v>
      </c>
      <c r="C8" s="96">
        <v>7.1</v>
      </c>
      <c r="D8" s="3">
        <v>7.7</v>
      </c>
      <c r="E8" s="3">
        <v>85.5</v>
      </c>
      <c r="F8" s="41">
        <v>366.8</v>
      </c>
      <c r="G8" s="3">
        <v>2.5</v>
      </c>
      <c r="H8" s="3">
        <v>36.4</v>
      </c>
      <c r="I8" s="3">
        <v>0</v>
      </c>
      <c r="J8" s="3">
        <v>2.4</v>
      </c>
      <c r="K8" s="41">
        <f t="shared" si="0"/>
        <v>27.700000000000287</v>
      </c>
      <c r="L8" s="41">
        <v>4742.6</v>
      </c>
      <c r="M8" s="41">
        <v>4800</v>
      </c>
      <c r="N8" s="4">
        <f t="shared" si="1"/>
        <v>0.9880416666666667</v>
      </c>
      <c r="O8" s="2">
        <v>2636.6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42255</v>
      </c>
      <c r="B9" s="41">
        <v>795.5</v>
      </c>
      <c r="C9" s="96">
        <v>416.3</v>
      </c>
      <c r="D9" s="3">
        <v>191.01</v>
      </c>
      <c r="E9" s="3">
        <v>82.2</v>
      </c>
      <c r="F9" s="41">
        <v>454.1</v>
      </c>
      <c r="G9" s="3">
        <v>0</v>
      </c>
      <c r="H9" s="3">
        <v>13.5</v>
      </c>
      <c r="I9" s="3">
        <v>0</v>
      </c>
      <c r="J9" s="3">
        <v>30.5</v>
      </c>
      <c r="K9" s="41">
        <f t="shared" si="0"/>
        <v>41.989999999999895</v>
      </c>
      <c r="L9" s="41">
        <v>2025.1</v>
      </c>
      <c r="M9" s="41">
        <v>1300</v>
      </c>
      <c r="N9" s="4">
        <f t="shared" si="1"/>
        <v>1.5577692307692308</v>
      </c>
      <c r="O9" s="2">
        <v>2636.6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42256</v>
      </c>
      <c r="B10" s="41">
        <v>856.9</v>
      </c>
      <c r="C10" s="96">
        <v>59.9</v>
      </c>
      <c r="D10" s="3">
        <v>11.4</v>
      </c>
      <c r="E10" s="3">
        <v>69.2</v>
      </c>
      <c r="F10" s="41">
        <v>104.6</v>
      </c>
      <c r="G10" s="3">
        <v>0</v>
      </c>
      <c r="H10" s="3">
        <v>28.9</v>
      </c>
      <c r="I10" s="3">
        <v>0</v>
      </c>
      <c r="J10" s="3">
        <v>56.8</v>
      </c>
      <c r="K10" s="41">
        <f t="shared" si="0"/>
        <v>93.60000000000004</v>
      </c>
      <c r="L10" s="41">
        <v>1281.3</v>
      </c>
      <c r="M10" s="55">
        <v>1560</v>
      </c>
      <c r="N10" s="4">
        <f t="shared" si="1"/>
        <v>0.8213461538461538</v>
      </c>
      <c r="O10" s="2">
        <v>2636.6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42257</v>
      </c>
      <c r="B11" s="41">
        <v>490.3</v>
      </c>
      <c r="C11" s="96">
        <v>36.3</v>
      </c>
      <c r="D11" s="3">
        <v>2.1</v>
      </c>
      <c r="E11" s="3">
        <v>128.9</v>
      </c>
      <c r="F11" s="41">
        <v>95.8</v>
      </c>
      <c r="G11" s="3">
        <v>0.1</v>
      </c>
      <c r="H11" s="3">
        <v>30.2</v>
      </c>
      <c r="I11" s="3">
        <v>0</v>
      </c>
      <c r="J11" s="3">
        <v>21.8</v>
      </c>
      <c r="K11" s="41">
        <f t="shared" si="0"/>
        <v>26.89999999999993</v>
      </c>
      <c r="L11" s="41">
        <v>832.4</v>
      </c>
      <c r="M11" s="41">
        <v>1600</v>
      </c>
      <c r="N11" s="4">
        <f t="shared" si="1"/>
        <v>0.52025</v>
      </c>
      <c r="O11" s="2">
        <v>2636.6</v>
      </c>
      <c r="P11" s="104">
        <v>0</v>
      </c>
      <c r="Q11" s="47">
        <v>0</v>
      </c>
      <c r="R11" s="53">
        <v>0</v>
      </c>
      <c r="S11" s="135">
        <v>5000</v>
      </c>
      <c r="T11" s="136"/>
      <c r="U11" s="34">
        <f t="shared" si="2"/>
        <v>5000</v>
      </c>
    </row>
    <row r="12" spans="1:21" ht="12.75">
      <c r="A12" s="12">
        <v>42258</v>
      </c>
      <c r="B12" s="41">
        <v>487.3</v>
      </c>
      <c r="C12" s="96">
        <v>6.1</v>
      </c>
      <c r="D12" s="3">
        <v>5.7</v>
      </c>
      <c r="E12" s="3">
        <v>145.3</v>
      </c>
      <c r="F12" s="41">
        <v>136</v>
      </c>
      <c r="G12" s="3">
        <v>0</v>
      </c>
      <c r="H12" s="3">
        <v>21</v>
      </c>
      <c r="I12" s="3">
        <v>0</v>
      </c>
      <c r="J12" s="3">
        <v>1.7</v>
      </c>
      <c r="K12" s="41">
        <f t="shared" si="0"/>
        <v>77.19999999999992</v>
      </c>
      <c r="L12" s="41">
        <v>880.3</v>
      </c>
      <c r="M12" s="41">
        <v>1700</v>
      </c>
      <c r="N12" s="4">
        <f t="shared" si="1"/>
        <v>0.5178235294117647</v>
      </c>
      <c r="O12" s="2">
        <v>2636.6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42261</v>
      </c>
      <c r="B13" s="41">
        <v>1769.2</v>
      </c>
      <c r="C13" s="96">
        <v>14.8</v>
      </c>
      <c r="D13" s="3">
        <v>16.9</v>
      </c>
      <c r="E13" s="3">
        <v>130.4</v>
      </c>
      <c r="F13" s="41">
        <v>139.3</v>
      </c>
      <c r="G13" s="3">
        <v>0</v>
      </c>
      <c r="H13" s="3">
        <v>32.6</v>
      </c>
      <c r="I13" s="3">
        <v>0</v>
      </c>
      <c r="J13" s="3">
        <v>39.6</v>
      </c>
      <c r="K13" s="41">
        <f t="shared" si="0"/>
        <v>55.799999999999834</v>
      </c>
      <c r="L13" s="41">
        <v>2198.6</v>
      </c>
      <c r="M13" s="41">
        <v>3500</v>
      </c>
      <c r="N13" s="4">
        <f t="shared" si="1"/>
        <v>0.6281714285714285</v>
      </c>
      <c r="O13" s="2">
        <v>2636.6</v>
      </c>
      <c r="P13" s="104">
        <v>0</v>
      </c>
      <c r="Q13" s="47">
        <v>0</v>
      </c>
      <c r="R13" s="53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42262</v>
      </c>
      <c r="B14" s="41">
        <v>2030.24</v>
      </c>
      <c r="C14" s="96">
        <v>14.53</v>
      </c>
      <c r="D14" s="3">
        <v>11</v>
      </c>
      <c r="E14" s="3">
        <v>258.3</v>
      </c>
      <c r="F14" s="41">
        <v>180.3</v>
      </c>
      <c r="G14" s="3">
        <v>0</v>
      </c>
      <c r="H14" s="3">
        <v>8.5</v>
      </c>
      <c r="I14" s="3">
        <v>0</v>
      </c>
      <c r="J14" s="3">
        <v>0</v>
      </c>
      <c r="K14" s="41">
        <f t="shared" si="0"/>
        <v>76.7299999999999</v>
      </c>
      <c r="L14" s="41">
        <v>2579.6</v>
      </c>
      <c r="M14" s="41">
        <v>2200</v>
      </c>
      <c r="N14" s="4">
        <f t="shared" si="1"/>
        <v>1.1725454545454546</v>
      </c>
      <c r="O14" s="2">
        <v>2636.6</v>
      </c>
      <c r="P14" s="104">
        <v>119.6</v>
      </c>
      <c r="Q14" s="47">
        <v>0</v>
      </c>
      <c r="R14" s="52">
        <v>0</v>
      </c>
      <c r="S14" s="135">
        <v>0</v>
      </c>
      <c r="T14" s="136"/>
      <c r="U14" s="34">
        <f t="shared" si="2"/>
        <v>119.6</v>
      </c>
    </row>
    <row r="15" spans="1:21" ht="12.75">
      <c r="A15" s="12">
        <v>42263</v>
      </c>
      <c r="B15" s="41">
        <v>1126.44</v>
      </c>
      <c r="C15" s="96">
        <v>188.4</v>
      </c>
      <c r="D15" s="3">
        <v>5.9</v>
      </c>
      <c r="E15" s="3">
        <v>195.7</v>
      </c>
      <c r="F15" s="41">
        <v>165.64</v>
      </c>
      <c r="G15" s="3">
        <v>0.1</v>
      </c>
      <c r="H15" s="3">
        <v>27.5</v>
      </c>
      <c r="I15" s="3">
        <v>0</v>
      </c>
      <c r="J15" s="3">
        <v>3.4</v>
      </c>
      <c r="K15" s="41">
        <f t="shared" si="0"/>
        <v>67.42000000000002</v>
      </c>
      <c r="L15" s="41">
        <v>1780.5</v>
      </c>
      <c r="M15" s="41">
        <v>2100</v>
      </c>
      <c r="N15" s="4">
        <f t="shared" si="1"/>
        <v>0.8478571428571429</v>
      </c>
      <c r="O15" s="2">
        <v>2636.6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42264</v>
      </c>
      <c r="B16" s="47">
        <v>1084.4</v>
      </c>
      <c r="C16" s="97">
        <v>46.4</v>
      </c>
      <c r="D16" s="75">
        <v>7.1</v>
      </c>
      <c r="E16" s="75">
        <v>147.8</v>
      </c>
      <c r="F16" s="101">
        <v>253.1</v>
      </c>
      <c r="G16" s="75">
        <v>0</v>
      </c>
      <c r="H16" s="75">
        <v>17.4</v>
      </c>
      <c r="I16" s="75">
        <v>0</v>
      </c>
      <c r="J16" s="75">
        <v>0.6</v>
      </c>
      <c r="K16" s="41">
        <f t="shared" si="0"/>
        <v>36.89999999999995</v>
      </c>
      <c r="L16" s="47">
        <v>1593.7</v>
      </c>
      <c r="M16" s="55">
        <v>2100</v>
      </c>
      <c r="N16" s="4">
        <f>L16/M16</f>
        <v>0.758904761904762</v>
      </c>
      <c r="O16" s="2">
        <v>2636.6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42265</v>
      </c>
      <c r="B17" s="41">
        <v>1673.4</v>
      </c>
      <c r="C17" s="96">
        <v>23.4</v>
      </c>
      <c r="D17" s="3">
        <v>15.1</v>
      </c>
      <c r="E17" s="3">
        <v>265.3</v>
      </c>
      <c r="F17" s="41">
        <v>339.5</v>
      </c>
      <c r="G17" s="3">
        <v>0</v>
      </c>
      <c r="H17" s="3">
        <v>20.5</v>
      </c>
      <c r="I17" s="3">
        <v>0</v>
      </c>
      <c r="J17" s="3">
        <v>1.2</v>
      </c>
      <c r="K17" s="41">
        <f t="shared" si="0"/>
        <v>53.90000000000008</v>
      </c>
      <c r="L17" s="41">
        <v>2392.3</v>
      </c>
      <c r="M17" s="55">
        <v>3700</v>
      </c>
      <c r="N17" s="4">
        <f t="shared" si="1"/>
        <v>0.6465675675675676</v>
      </c>
      <c r="O17" s="2">
        <v>2636.6</v>
      </c>
      <c r="P17" s="104">
        <v>0</v>
      </c>
      <c r="Q17" s="47">
        <v>0</v>
      </c>
      <c r="R17" s="52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42268</v>
      </c>
      <c r="B18" s="41">
        <v>1163.9</v>
      </c>
      <c r="C18" s="96">
        <v>162</v>
      </c>
      <c r="D18" s="3">
        <v>8.1</v>
      </c>
      <c r="E18" s="3">
        <v>177.94</v>
      </c>
      <c r="F18" s="41">
        <v>170.74</v>
      </c>
      <c r="G18" s="3">
        <v>0.8</v>
      </c>
      <c r="H18" s="3">
        <v>27.4</v>
      </c>
      <c r="I18" s="3">
        <v>0</v>
      </c>
      <c r="J18" s="3">
        <v>4.2</v>
      </c>
      <c r="K18" s="41">
        <f t="shared" si="0"/>
        <v>-0.9800000000002109</v>
      </c>
      <c r="L18" s="41">
        <v>1714.1</v>
      </c>
      <c r="M18" s="41">
        <v>4600</v>
      </c>
      <c r="N18" s="4">
        <f t="shared" si="1"/>
        <v>0.37263043478260865</v>
      </c>
      <c r="O18" s="2">
        <v>2636.6</v>
      </c>
      <c r="P18" s="104">
        <v>0</v>
      </c>
      <c r="Q18" s="47">
        <v>0</v>
      </c>
      <c r="R18" s="53">
        <v>0.2</v>
      </c>
      <c r="S18" s="135">
        <v>0</v>
      </c>
      <c r="T18" s="136"/>
      <c r="U18" s="34">
        <f t="shared" si="2"/>
        <v>0.2</v>
      </c>
    </row>
    <row r="19" spans="1:21" ht="12.75">
      <c r="A19" s="12">
        <v>42269</v>
      </c>
      <c r="B19" s="41">
        <v>1651</v>
      </c>
      <c r="C19" s="96">
        <v>23.1</v>
      </c>
      <c r="D19" s="3">
        <v>15.7</v>
      </c>
      <c r="E19" s="3">
        <v>371.54</v>
      </c>
      <c r="F19" s="41">
        <v>64.44</v>
      </c>
      <c r="G19" s="3">
        <v>0</v>
      </c>
      <c r="H19" s="3">
        <v>16.6</v>
      </c>
      <c r="I19" s="3">
        <v>0</v>
      </c>
      <c r="J19" s="3">
        <v>7.7</v>
      </c>
      <c r="K19" s="41">
        <f t="shared" si="0"/>
        <v>41.919999999999966</v>
      </c>
      <c r="L19" s="41">
        <v>2192</v>
      </c>
      <c r="M19" s="41">
        <v>3800</v>
      </c>
      <c r="N19" s="4">
        <f>L19/M19</f>
        <v>0.5768421052631579</v>
      </c>
      <c r="O19" s="2">
        <v>2636.6</v>
      </c>
      <c r="P19" s="104">
        <v>2.2</v>
      </c>
      <c r="Q19" s="47">
        <v>0</v>
      </c>
      <c r="R19" s="53">
        <v>20</v>
      </c>
      <c r="S19" s="135">
        <v>0</v>
      </c>
      <c r="T19" s="136"/>
      <c r="U19" s="34">
        <f t="shared" si="2"/>
        <v>22.2</v>
      </c>
    </row>
    <row r="20" spans="1:21" ht="12.75">
      <c r="A20" s="12">
        <v>42270</v>
      </c>
      <c r="B20" s="41">
        <v>1851.5</v>
      </c>
      <c r="C20" s="96">
        <v>223.5</v>
      </c>
      <c r="D20" s="3">
        <v>16.6</v>
      </c>
      <c r="E20" s="3">
        <v>356.2</v>
      </c>
      <c r="F20" s="41">
        <v>164.8</v>
      </c>
      <c r="G20" s="3">
        <v>0</v>
      </c>
      <c r="H20" s="3">
        <v>28.5</v>
      </c>
      <c r="I20" s="3">
        <v>0</v>
      </c>
      <c r="J20" s="3">
        <v>0</v>
      </c>
      <c r="K20" s="41">
        <f t="shared" si="0"/>
        <v>51.80000000000007</v>
      </c>
      <c r="L20" s="41">
        <v>2692.9</v>
      </c>
      <c r="M20" s="41">
        <v>1800</v>
      </c>
      <c r="N20" s="4">
        <f t="shared" si="1"/>
        <v>1.4960555555555557</v>
      </c>
      <c r="O20" s="2">
        <v>2636.6</v>
      </c>
      <c r="P20" s="104">
        <v>4.3</v>
      </c>
      <c r="Q20" s="47">
        <v>0</v>
      </c>
      <c r="R20" s="53">
        <v>0</v>
      </c>
      <c r="S20" s="135">
        <v>2324.4</v>
      </c>
      <c r="T20" s="136"/>
      <c r="U20" s="34">
        <f t="shared" si="2"/>
        <v>2328.7000000000003</v>
      </c>
    </row>
    <row r="21" spans="1:21" ht="12.75">
      <c r="A21" s="12">
        <v>42271</v>
      </c>
      <c r="B21" s="41">
        <v>428.6</v>
      </c>
      <c r="C21" s="96">
        <v>226</v>
      </c>
      <c r="D21" s="3">
        <v>1.8</v>
      </c>
      <c r="E21" s="41">
        <v>429.44</v>
      </c>
      <c r="F21" s="41">
        <v>85</v>
      </c>
      <c r="G21" s="3">
        <v>0.5</v>
      </c>
      <c r="H21" s="3">
        <v>20.4</v>
      </c>
      <c r="I21" s="3">
        <v>0</v>
      </c>
      <c r="J21" s="3">
        <v>2.5</v>
      </c>
      <c r="K21" s="41">
        <f t="shared" si="0"/>
        <v>115.00000000000003</v>
      </c>
      <c r="L21" s="41">
        <v>1309.24</v>
      </c>
      <c r="M21" s="41">
        <v>1650</v>
      </c>
      <c r="N21" s="4">
        <f t="shared" si="1"/>
        <v>0.7934787878787879</v>
      </c>
      <c r="O21" s="2">
        <v>2636.6</v>
      </c>
      <c r="P21" s="46">
        <v>0</v>
      </c>
      <c r="Q21" s="52">
        <v>0.1</v>
      </c>
      <c r="R21" s="53">
        <v>0</v>
      </c>
      <c r="S21" s="135">
        <v>0</v>
      </c>
      <c r="T21" s="136"/>
      <c r="U21" s="34">
        <f t="shared" si="2"/>
        <v>0.1</v>
      </c>
    </row>
    <row r="22" spans="1:21" ht="12.75">
      <c r="A22" s="12">
        <v>42272</v>
      </c>
      <c r="B22" s="41">
        <v>565.4</v>
      </c>
      <c r="C22" s="96">
        <v>1276.6</v>
      </c>
      <c r="D22" s="3">
        <v>29.4</v>
      </c>
      <c r="E22" s="41">
        <v>362.54</v>
      </c>
      <c r="F22" s="41">
        <v>73.4</v>
      </c>
      <c r="G22" s="3">
        <v>0</v>
      </c>
      <c r="H22" s="3">
        <v>17.3</v>
      </c>
      <c r="I22" s="3">
        <v>0</v>
      </c>
      <c r="J22" s="3">
        <v>4.8</v>
      </c>
      <c r="K22" s="41">
        <f t="shared" si="0"/>
        <v>45.75999999999982</v>
      </c>
      <c r="L22" s="41">
        <v>2375.2</v>
      </c>
      <c r="M22" s="41">
        <f>1900-570</f>
        <v>1330</v>
      </c>
      <c r="N22" s="4">
        <f t="shared" si="1"/>
        <v>1.7858646616541352</v>
      </c>
      <c r="O22" s="2">
        <v>2636.6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42275</v>
      </c>
      <c r="B23" s="41">
        <v>425.2</v>
      </c>
      <c r="C23" s="96">
        <v>1934.8</v>
      </c>
      <c r="D23" s="3">
        <v>10.6</v>
      </c>
      <c r="E23" s="41">
        <v>1677.94</v>
      </c>
      <c r="F23" s="41">
        <v>107.7</v>
      </c>
      <c r="G23" s="3">
        <v>0</v>
      </c>
      <c r="H23" s="3">
        <v>23</v>
      </c>
      <c r="I23" s="3">
        <v>0</v>
      </c>
      <c r="J23" s="3">
        <v>1.8</v>
      </c>
      <c r="K23" s="41">
        <f t="shared" si="0"/>
        <v>48.56000000000063</v>
      </c>
      <c r="L23" s="41">
        <v>4229.6</v>
      </c>
      <c r="M23" s="41">
        <v>1800</v>
      </c>
      <c r="N23" s="4">
        <f t="shared" si="1"/>
        <v>2.349777777777778</v>
      </c>
      <c r="O23" s="2">
        <v>2636.6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42276</v>
      </c>
      <c r="B24" s="41">
        <v>2940.2</v>
      </c>
      <c r="C24" s="96">
        <v>1301.2</v>
      </c>
      <c r="D24" s="3">
        <v>5.8</v>
      </c>
      <c r="E24" s="41">
        <v>1943.4</v>
      </c>
      <c r="F24" s="41">
        <v>228.4</v>
      </c>
      <c r="G24" s="3">
        <v>0</v>
      </c>
      <c r="H24" s="3">
        <v>12.9</v>
      </c>
      <c r="I24" s="3">
        <v>0</v>
      </c>
      <c r="J24" s="3">
        <v>11.4</v>
      </c>
      <c r="K24" s="41">
        <f t="shared" si="0"/>
        <v>67.80000000000044</v>
      </c>
      <c r="L24" s="41">
        <v>6511.1</v>
      </c>
      <c r="M24" s="41">
        <f>3800+300</f>
        <v>4100</v>
      </c>
      <c r="N24" s="4">
        <f>L24/M24</f>
        <v>1.5880731707317075</v>
      </c>
      <c r="O24" s="2">
        <v>2636.6</v>
      </c>
      <c r="P24" s="46">
        <v>32.9</v>
      </c>
      <c r="Q24" s="52">
        <v>0</v>
      </c>
      <c r="R24" s="53">
        <v>0</v>
      </c>
      <c r="S24" s="135">
        <v>0</v>
      </c>
      <c r="T24" s="136"/>
      <c r="U24" s="34">
        <f t="shared" si="2"/>
        <v>32.9</v>
      </c>
    </row>
    <row r="25" spans="1:21" ht="13.5" thickBot="1">
      <c r="A25" s="12">
        <v>42277</v>
      </c>
      <c r="B25" s="41">
        <v>3216.2</v>
      </c>
      <c r="C25" s="96">
        <v>1620.4</v>
      </c>
      <c r="D25" s="3">
        <v>44.6</v>
      </c>
      <c r="E25" s="3">
        <v>1354.7</v>
      </c>
      <c r="F25" s="41">
        <v>184.1</v>
      </c>
      <c r="G25" s="3">
        <v>0.1</v>
      </c>
      <c r="H25" s="3">
        <v>27.8</v>
      </c>
      <c r="I25" s="3">
        <v>0</v>
      </c>
      <c r="J25" s="3">
        <v>4.4</v>
      </c>
      <c r="K25" s="41">
        <f t="shared" si="0"/>
        <v>60.300000000000516</v>
      </c>
      <c r="L25" s="41">
        <v>6512.6</v>
      </c>
      <c r="M25" s="41">
        <f>3200-1.5</f>
        <v>3198.5</v>
      </c>
      <c r="N25" s="4">
        <f t="shared" si="1"/>
        <v>2.0361419415350945</v>
      </c>
      <c r="O25" s="2">
        <v>2636.6</v>
      </c>
      <c r="P25" s="46">
        <v>0</v>
      </c>
      <c r="Q25" s="52">
        <v>0</v>
      </c>
      <c r="R25" s="53">
        <v>0</v>
      </c>
      <c r="S25" s="135">
        <v>0</v>
      </c>
      <c r="T25" s="136"/>
      <c r="U25" s="34">
        <f t="shared" si="2"/>
        <v>0</v>
      </c>
    </row>
    <row r="26" spans="1:21" ht="13.5" thickBot="1">
      <c r="A26" s="38" t="s">
        <v>30</v>
      </c>
      <c r="B26" s="99">
        <f aca="true" t="shared" si="3" ref="B26:M26">SUM(B4:B25)</f>
        <v>30664.380000000005</v>
      </c>
      <c r="C26" s="99">
        <f t="shared" si="3"/>
        <v>7591.23</v>
      </c>
      <c r="D26" s="99">
        <f t="shared" si="3"/>
        <v>457.9100000000001</v>
      </c>
      <c r="E26" s="99">
        <f t="shared" si="3"/>
        <v>8505.78</v>
      </c>
      <c r="F26" s="99">
        <f t="shared" si="3"/>
        <v>3942.3999999999996</v>
      </c>
      <c r="G26" s="99">
        <f t="shared" si="3"/>
        <v>5.2</v>
      </c>
      <c r="H26" s="99">
        <f t="shared" si="3"/>
        <v>500.49999999999994</v>
      </c>
      <c r="I26" s="100">
        <f t="shared" si="3"/>
        <v>920.1999999999999</v>
      </c>
      <c r="J26" s="100">
        <f t="shared" si="3"/>
        <v>233.4</v>
      </c>
      <c r="K26" s="42">
        <f t="shared" si="3"/>
        <v>5183.440000000002</v>
      </c>
      <c r="L26" s="42">
        <f t="shared" si="3"/>
        <v>58004.43999999999</v>
      </c>
      <c r="M26" s="42">
        <f t="shared" si="3"/>
        <v>56768.5</v>
      </c>
      <c r="N26" s="14">
        <f t="shared" si="1"/>
        <v>1.0217715810704877</v>
      </c>
      <c r="O26" s="2"/>
      <c r="P26" s="89">
        <f>SUM(P4:P25)</f>
        <v>229.04</v>
      </c>
      <c r="Q26" s="89">
        <f>SUM(Q4:Q25)</f>
        <v>0.1</v>
      </c>
      <c r="R26" s="89">
        <f>SUM(R4:R25)</f>
        <v>20.44</v>
      </c>
      <c r="S26" s="141">
        <f>SUM(S4:S25)</f>
        <v>17324.4</v>
      </c>
      <c r="T26" s="142"/>
      <c r="U26" s="89">
        <f>P26+Q26+S26+R26+T26</f>
        <v>17573.98</v>
      </c>
    </row>
    <row r="27" spans="1:15" ht="12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15" ht="17.25" customHeight="1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1" t="s">
        <v>37</v>
      </c>
      <c r="Q29" s="121"/>
      <c r="R29" s="121"/>
      <c r="S29" s="121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2" t="s">
        <v>31</v>
      </c>
      <c r="Q30" s="122"/>
      <c r="R30" s="122"/>
      <c r="S30" s="122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9">
        <v>42278</v>
      </c>
      <c r="Q31" s="123">
        <f>'[1]вересень'!$D$83</f>
        <v>1507.10082</v>
      </c>
      <c r="R31" s="123"/>
      <c r="S31" s="123"/>
      <c r="T31" s="90"/>
      <c r="U31" s="90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20"/>
      <c r="Q32" s="123"/>
      <c r="R32" s="123"/>
      <c r="S32" s="123"/>
      <c r="T32" s="90"/>
      <c r="U32" s="90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58" t="s">
        <v>38</v>
      </c>
      <c r="R33" s="59" t="s">
        <v>45</v>
      </c>
      <c r="S33" s="79">
        <f>'[1]серпень'!$I$83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7" t="s">
        <v>70</v>
      </c>
      <c r="R34" s="128"/>
      <c r="S34" s="60">
        <f>'[1]серпень'!$I$82</f>
        <v>0</v>
      </c>
      <c r="T34" s="88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26" t="s">
        <v>47</v>
      </c>
      <c r="R35" s="126"/>
      <c r="S35" s="79">
        <f>'[1]серпень'!$I$81</f>
        <v>0</v>
      </c>
      <c r="T35" s="86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S36" s="88"/>
      <c r="T36" s="88"/>
      <c r="U36" s="87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1" t="s">
        <v>32</v>
      </c>
      <c r="Q39" s="121"/>
      <c r="R39" s="121"/>
      <c r="S39" s="121"/>
      <c r="T39" s="84"/>
      <c r="U39" s="84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30" t="s">
        <v>33</v>
      </c>
      <c r="Q40" s="130"/>
      <c r="R40" s="130"/>
      <c r="S40" s="130"/>
      <c r="T40" s="85"/>
      <c r="U40" s="85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9">
        <v>42278</v>
      </c>
      <c r="Q41" s="129">
        <f>'[3]залишки  (2)'!$K$6/1000</f>
        <v>147568.82662</v>
      </c>
      <c r="R41" s="129"/>
      <c r="S41" s="129"/>
      <c r="T41" s="83"/>
      <c r="U41" s="83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20"/>
      <c r="Q42" s="129"/>
      <c r="R42" s="129"/>
      <c r="S42" s="129"/>
      <c r="T42" s="83"/>
      <c r="U42" s="83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</sheetData>
  <mergeCells count="38">
    <mergeCell ref="S23:T23"/>
    <mergeCell ref="S24:T24"/>
    <mergeCell ref="P39:S39"/>
    <mergeCell ref="P40:S40"/>
    <mergeCell ref="S25:T25"/>
    <mergeCell ref="S26:T26"/>
    <mergeCell ref="P29:S29"/>
    <mergeCell ref="P30:S30"/>
    <mergeCell ref="P41:P42"/>
    <mergeCell ref="Q41:S42"/>
    <mergeCell ref="P31:P32"/>
    <mergeCell ref="Q31:S32"/>
    <mergeCell ref="Q34:R34"/>
    <mergeCell ref="Q35:R35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4" right="0.75" top="0.31" bottom="1" header="0.24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2015-09-21T12:05:28Z</cp:lastPrinted>
  <dcterms:created xsi:type="dcterms:W3CDTF">2006-11-30T08:16:02Z</dcterms:created>
  <dcterms:modified xsi:type="dcterms:W3CDTF">2015-11-05T10:03:47Z</dcterms:modified>
  <cp:category/>
  <cp:version/>
  <cp:contentType/>
  <cp:contentStatus/>
</cp:coreProperties>
</file>